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335" tabRatio="635" activeTab="1"/>
  </bookViews>
  <sheets>
    <sheet name="各类科研工作量统计表1" sheetId="1" r:id="rId1"/>
    <sheet name="科研工作量计算表2" sheetId="2" r:id="rId2"/>
  </sheets>
  <definedNames>
    <definedName name="_xlfn.SUMIFS" hidden="1">#NAME?</definedName>
  </definedNames>
  <calcPr fullCalcOnLoad="1"/>
</workbook>
</file>

<file path=xl/comments2.xml><?xml version="1.0" encoding="utf-8"?>
<comments xmlns="http://schemas.openxmlformats.org/spreadsheetml/2006/main">
  <authors>
    <author>lenovo</author>
  </authors>
  <commentList>
    <comment ref="T3" authorId="0">
      <text>
        <r>
          <rPr>
            <b/>
            <sz val="9"/>
            <rFont val="宋体"/>
            <family val="0"/>
          </rPr>
          <t>lenovo:</t>
        </r>
        <r>
          <rPr>
            <sz val="9"/>
            <rFont val="宋体"/>
            <family val="0"/>
          </rPr>
          <t xml:space="preserve">
对于专任教师是指本周期工作量，其他人员是指同职称最低工作量的20%</t>
        </r>
      </text>
    </comment>
    <comment ref="U3" authorId="0">
      <text>
        <r>
          <rPr>
            <b/>
            <sz val="9"/>
            <rFont val="宋体"/>
            <family val="0"/>
          </rPr>
          <t>lenovo:</t>
        </r>
        <r>
          <rPr>
            <sz val="9"/>
            <rFont val="宋体"/>
            <family val="0"/>
          </rPr>
          <t xml:space="preserve">
是指扣除奖励基础分后的数值。如果非奖励工作量（Q列）大于奖励基础分（T列），则为奖励工作量（R列）；否则，为当年总分（O列）减去奖励基础分（T列）。</t>
        </r>
      </text>
    </comment>
    <comment ref="O3" authorId="0">
      <text>
        <r>
          <rPr>
            <b/>
            <sz val="9"/>
            <rFont val="宋体"/>
            <family val="0"/>
          </rPr>
          <t>lenovo:</t>
        </r>
        <r>
          <rPr>
            <sz val="9"/>
            <rFont val="宋体"/>
            <family val="0"/>
          </rPr>
          <t xml:space="preserve">
总分为奖励工作量与非奖励工作量之和</t>
        </r>
      </text>
    </comment>
  </commentList>
</comments>
</file>

<file path=xl/sharedStrings.xml><?xml version="1.0" encoding="utf-8"?>
<sst xmlns="http://schemas.openxmlformats.org/spreadsheetml/2006/main" count="381" uniqueCount="261">
  <si>
    <t>1.发表论文统计</t>
  </si>
  <si>
    <t>序号</t>
  </si>
  <si>
    <t>作者</t>
  </si>
  <si>
    <t>论文题目</t>
  </si>
  <si>
    <t>刊物名称</t>
  </si>
  <si>
    <t>年，卷（期）</t>
  </si>
  <si>
    <t>刊号</t>
  </si>
  <si>
    <t>级别（收录）</t>
  </si>
  <si>
    <t>排名</t>
  </si>
  <si>
    <t>工作量分</t>
  </si>
  <si>
    <t>备注</t>
  </si>
  <si>
    <t>1/2</t>
  </si>
  <si>
    <t>合计</t>
  </si>
  <si>
    <t>2.出版著作统计</t>
  </si>
  <si>
    <t>著作名称</t>
  </si>
  <si>
    <t>出版社</t>
  </si>
  <si>
    <t xml:space="preserve">出版时间 </t>
  </si>
  <si>
    <t>书号</t>
  </si>
  <si>
    <t>类别</t>
  </si>
  <si>
    <t>字数（万）</t>
  </si>
  <si>
    <t>出版系数</t>
  </si>
  <si>
    <t>教材</t>
  </si>
  <si>
    <t>3.纵向科研项目统计</t>
  </si>
  <si>
    <t>负责人</t>
  </si>
  <si>
    <t>项目名称</t>
  </si>
  <si>
    <t>项目来源</t>
  </si>
  <si>
    <t>项目编号</t>
  </si>
  <si>
    <t>级别</t>
  </si>
  <si>
    <t>实到经费（万元）</t>
  </si>
  <si>
    <t>项目立项分</t>
  </si>
  <si>
    <t>项目经费分</t>
  </si>
  <si>
    <t>市厅级</t>
  </si>
  <si>
    <t>浙江省教育厅</t>
  </si>
  <si>
    <t>4.横向科研项目统计</t>
  </si>
  <si>
    <t>委托单位（全称）</t>
  </si>
  <si>
    <t>起止时间</t>
  </si>
  <si>
    <t>当年到账经费（万元）</t>
  </si>
  <si>
    <t>5.职务发明专利、软件著作统计</t>
  </si>
  <si>
    <t>发明人</t>
  </si>
  <si>
    <t>专利名称</t>
  </si>
  <si>
    <t>专利类别</t>
  </si>
  <si>
    <t>6.市厅级以上获奖科研成果统计</t>
  </si>
  <si>
    <t>获奖者</t>
  </si>
  <si>
    <t>成果名称</t>
  </si>
  <si>
    <t>奖项</t>
  </si>
  <si>
    <t>获奖等级</t>
  </si>
  <si>
    <t>获奖级别</t>
  </si>
  <si>
    <t>单位排名</t>
  </si>
  <si>
    <t>获奖个人排名</t>
  </si>
  <si>
    <t>一等奖</t>
  </si>
  <si>
    <t>7.成果鉴定</t>
  </si>
  <si>
    <t>鉴定部门</t>
  </si>
  <si>
    <t>鉴定日期</t>
  </si>
  <si>
    <t>8.艺术创作成果</t>
  </si>
  <si>
    <t>姓名</t>
  </si>
  <si>
    <t>入选作品</t>
  </si>
  <si>
    <t>举办单位／发表期刊</t>
  </si>
  <si>
    <t>刊号、书号/展</t>
  </si>
  <si>
    <t>入选日期</t>
  </si>
  <si>
    <t>9.其他科研工作（省级特色专业、省级示范性实训基地、院级科研院所、辅导学生公开发表论文、指导学生竞赛获奖等）</t>
  </si>
  <si>
    <t>名称</t>
  </si>
  <si>
    <t>具体工作内容</t>
  </si>
  <si>
    <t>等级</t>
  </si>
  <si>
    <t>分解比例</t>
  </si>
  <si>
    <t>指导学生获奖</t>
  </si>
  <si>
    <t>10.其他社会服务(行业学会等社会工作，面向社会培训班等）</t>
  </si>
  <si>
    <t>当实际到账经费（万元）</t>
  </si>
  <si>
    <t>委员</t>
  </si>
  <si>
    <t>职称</t>
  </si>
  <si>
    <t>工作量得分</t>
  </si>
  <si>
    <t>总分</t>
  </si>
  <si>
    <t>周期基本工作量</t>
  </si>
  <si>
    <t>非奖励工作量</t>
  </si>
  <si>
    <t>奖励工作量</t>
  </si>
  <si>
    <t>未完成工作量</t>
  </si>
  <si>
    <t>论文</t>
  </si>
  <si>
    <t>奖励论文</t>
  </si>
  <si>
    <t>著作</t>
  </si>
  <si>
    <t>纵向项目</t>
  </si>
  <si>
    <t>横向项目</t>
  </si>
  <si>
    <t>专利</t>
  </si>
  <si>
    <t>获奖（成果鉴定）</t>
  </si>
  <si>
    <t xml:space="preserve">汇总人签名                          分管领导签名           </t>
  </si>
  <si>
    <t>其他1</t>
  </si>
  <si>
    <t>其他2</t>
  </si>
  <si>
    <t>备注2</t>
  </si>
  <si>
    <t>备注</t>
  </si>
  <si>
    <t>合计</t>
  </si>
  <si>
    <t>奖励分</t>
  </si>
  <si>
    <t>专利号
或软著登记号</t>
  </si>
  <si>
    <t>授权日期
或登记日期</t>
  </si>
  <si>
    <t>排名</t>
  </si>
  <si>
    <t>出刊日期</t>
  </si>
  <si>
    <t>三级</t>
  </si>
  <si>
    <t>1/1</t>
  </si>
  <si>
    <t>著作奖励</t>
  </si>
  <si>
    <t>专利奖励</t>
  </si>
  <si>
    <t>工作量总分</t>
  </si>
  <si>
    <r>
      <t>20</t>
    </r>
    <r>
      <rPr>
        <b/>
        <sz val="16"/>
        <rFont val="宋体"/>
        <family val="0"/>
      </rPr>
      <t>20</t>
    </r>
    <r>
      <rPr>
        <b/>
        <sz val="16"/>
        <rFont val="宋体"/>
        <family val="0"/>
      </rPr>
      <t>年衢州职业技术学院科研工作量统计汇总表（表1）</t>
    </r>
  </si>
  <si>
    <t xml:space="preserve"> 2020年衢州职业技术学院科研工作量计算汇总表（表2）</t>
  </si>
  <si>
    <t>奖励基础分</t>
  </si>
  <si>
    <t>实际奖励分</t>
  </si>
  <si>
    <t>徐浪静</t>
  </si>
  <si>
    <t>《大思政视角下地方文化资源的开发与利用——以“衢州有礼”课程思政实践探索为例》</t>
  </si>
  <si>
    <t>中国职业技术教育</t>
  </si>
  <si>
    <r>
      <t>20</t>
    </r>
    <r>
      <rPr>
        <sz val="10"/>
        <rFont val="宋体"/>
        <family val="0"/>
      </rPr>
      <t>20</t>
    </r>
    <r>
      <rPr>
        <sz val="10"/>
        <rFont val="宋体"/>
        <family val="0"/>
      </rPr>
      <t>，（</t>
    </r>
    <r>
      <rPr>
        <sz val="10"/>
        <rFont val="宋体"/>
        <family val="0"/>
      </rPr>
      <t>17</t>
    </r>
    <r>
      <rPr>
        <sz val="10"/>
        <rFont val="宋体"/>
        <family val="0"/>
      </rPr>
      <t>）</t>
    </r>
  </si>
  <si>
    <t>ISSN1004-9290 CN11-3117/G4</t>
  </si>
  <si>
    <t>北大核心</t>
  </si>
  <si>
    <r>
      <t>1/</t>
    </r>
    <r>
      <rPr>
        <sz val="10"/>
        <rFont val="宋体"/>
        <family val="0"/>
      </rPr>
      <t>2</t>
    </r>
  </si>
  <si>
    <t>《档案治理现代化视域下文化礼堂价值建构研究》</t>
  </si>
  <si>
    <t>浙江档案</t>
  </si>
  <si>
    <r>
      <t>2020</t>
    </r>
    <r>
      <rPr>
        <sz val="10"/>
        <rFont val="宋体"/>
        <family val="0"/>
      </rPr>
      <t>，（</t>
    </r>
    <r>
      <rPr>
        <sz val="10"/>
        <rFont val="宋体"/>
        <family val="0"/>
      </rPr>
      <t>5</t>
    </r>
    <r>
      <rPr>
        <sz val="10"/>
        <rFont val="宋体"/>
        <family val="0"/>
      </rPr>
      <t>）</t>
    </r>
  </si>
  <si>
    <t>ISSN1006-4176  CN33-1055/G2</t>
  </si>
  <si>
    <r>
      <t>1/</t>
    </r>
    <r>
      <rPr>
        <sz val="10"/>
        <rFont val="宋体"/>
        <family val="0"/>
      </rPr>
      <t>3</t>
    </r>
  </si>
  <si>
    <t>《高职院校教师师德素养及专业化发展框架及量化考核研究》</t>
  </si>
  <si>
    <t>科教导刊</t>
  </si>
  <si>
    <t>ISSN1674-6813 CN42-9001/N</t>
  </si>
  <si>
    <r>
      <t>1/</t>
    </r>
    <r>
      <rPr>
        <sz val="10"/>
        <rFont val="宋体"/>
        <family val="0"/>
      </rPr>
      <t>4</t>
    </r>
  </si>
  <si>
    <t>《基于立德树人背景的高职教师师德素养标准及诊改提升策略研究》</t>
  </si>
  <si>
    <t>现代职业教育</t>
  </si>
  <si>
    <r>
      <t>2</t>
    </r>
    <r>
      <rPr>
        <sz val="10"/>
        <rFont val="宋体"/>
        <family val="0"/>
      </rPr>
      <t>020，（7）</t>
    </r>
  </si>
  <si>
    <t>三级</t>
  </si>
  <si>
    <t>1/3</t>
  </si>
  <si>
    <t>思政活动课程案例集.有爱篇</t>
  </si>
  <si>
    <t>光明日报出版社</t>
  </si>
  <si>
    <r>
      <t>ISBN978-7-5</t>
    </r>
    <r>
      <rPr>
        <sz val="10"/>
        <rFont val="宋体"/>
        <family val="0"/>
      </rPr>
      <t>194</t>
    </r>
    <r>
      <rPr>
        <sz val="10"/>
        <rFont val="宋体"/>
        <family val="0"/>
      </rPr>
      <t>-</t>
    </r>
    <r>
      <rPr>
        <sz val="10"/>
        <rFont val="宋体"/>
        <family val="0"/>
      </rPr>
      <t>5757</t>
    </r>
    <r>
      <rPr>
        <sz val="10"/>
        <rFont val="宋体"/>
        <family val="0"/>
      </rPr>
      <t>-</t>
    </r>
    <r>
      <rPr>
        <sz val="10"/>
        <rFont val="宋体"/>
        <family val="0"/>
      </rPr>
      <t>0</t>
    </r>
  </si>
  <si>
    <t>教材</t>
  </si>
  <si>
    <t xml:space="preserve">第二主编 </t>
  </si>
  <si>
    <t>26.1万，16人均分</t>
  </si>
  <si>
    <t>每人33分</t>
  </si>
  <si>
    <t>《基于立德树人背景的高职教师师德素养内涵标准及自我诊改策略研究》</t>
  </si>
  <si>
    <t>省教育科学规划（高校）研究课题</t>
  </si>
  <si>
    <t>2020SCG122</t>
  </si>
  <si>
    <r>
      <t>1</t>
    </r>
    <r>
      <rPr>
        <sz val="12"/>
        <rFont val="宋体"/>
        <family val="0"/>
      </rPr>
      <t>/6</t>
    </r>
  </si>
  <si>
    <t>《高职院校教师专业化发展质量保证体系研究与实践》</t>
  </si>
  <si>
    <t>学校职业教育专项规划课题</t>
  </si>
  <si>
    <t>VER201801</t>
  </si>
  <si>
    <t>校级</t>
  </si>
  <si>
    <r>
      <t>2</t>
    </r>
    <r>
      <rPr>
        <sz val="10"/>
        <rFont val="宋体"/>
        <family val="0"/>
      </rPr>
      <t>020年11月新到经费1.0万元</t>
    </r>
  </si>
  <si>
    <t>《入园企业创业创新指数评估及指导》</t>
  </si>
  <si>
    <t>衢州颐高科技创业园有限公司</t>
  </si>
  <si>
    <r>
      <t>2</t>
    </r>
    <r>
      <rPr>
        <sz val="10"/>
        <rFont val="宋体"/>
        <family val="0"/>
      </rPr>
      <t>019.06-2020.12</t>
    </r>
  </si>
  <si>
    <r>
      <t>1</t>
    </r>
    <r>
      <rPr>
        <sz val="10"/>
        <rFont val="宋体"/>
        <family val="0"/>
      </rPr>
      <t>/5</t>
    </r>
  </si>
  <si>
    <r>
      <t>1</t>
    </r>
    <r>
      <rPr>
        <sz val="10"/>
        <rFont val="宋体"/>
        <family val="0"/>
      </rPr>
      <t>.3</t>
    </r>
  </si>
  <si>
    <t>“农信杯”第二届浙江省大学生乡村振兴创意大赛</t>
  </si>
  <si>
    <t>金奖</t>
  </si>
  <si>
    <t>浙江省第七届职业院校“挑战杯”创新创效竞赛</t>
  </si>
  <si>
    <t>二等奖</t>
  </si>
  <si>
    <r>
      <t>1/</t>
    </r>
    <r>
      <rPr>
        <sz val="10"/>
        <color indexed="8"/>
        <rFont val="宋体"/>
        <family val="0"/>
      </rPr>
      <t>3</t>
    </r>
  </si>
  <si>
    <t>2019年第二十一届中国机器人及人工智能大赛</t>
  </si>
  <si>
    <t>杨佳盈</t>
  </si>
  <si>
    <t>高职院校“立德树人”工作研究述评</t>
  </si>
  <si>
    <t>新一代</t>
  </si>
  <si>
    <t>ISSN1003-2851
CN62-1003/G0</t>
  </si>
  <si>
    <t>校级</t>
  </si>
  <si>
    <t>方楠</t>
  </si>
  <si>
    <r>
      <t>高效“立德树人”根本任务落实过程中的现实困境研究——以衢州职业技术学院“3</t>
    </r>
    <r>
      <rPr>
        <sz val="10"/>
        <color indexed="8"/>
        <rFont val="宋体"/>
        <family val="0"/>
      </rPr>
      <t>221”联系制度为例</t>
    </r>
  </si>
  <si>
    <t>《公关世界》</t>
  </si>
  <si>
    <t>2020年05月第477期</t>
  </si>
  <si>
    <t>ISSN1005-3239       CN13-1178/C</t>
  </si>
  <si>
    <t>《思政活动课程建设案例集 有爱篇》</t>
  </si>
  <si>
    <t>光明日报出版社</t>
  </si>
  <si>
    <r>
      <t>I</t>
    </r>
    <r>
      <rPr>
        <sz val="10"/>
        <rFont val="宋体"/>
        <family val="0"/>
      </rPr>
      <t>SBN 978-7-5194-5757-0</t>
    </r>
  </si>
  <si>
    <t>疫情防控常态化背景下高职院校思政教学加强爱国主义教育的路径思考</t>
  </si>
  <si>
    <t>教务处</t>
  </si>
  <si>
    <r>
      <t>K</t>
    </r>
    <r>
      <rPr>
        <sz val="10"/>
        <rFont val="宋体"/>
        <family val="0"/>
      </rPr>
      <t>GXM202020</t>
    </r>
  </si>
  <si>
    <t>1/4</t>
  </si>
  <si>
    <t>郭春发</t>
  </si>
  <si>
    <t>"非遗"文化融入高校思想政治教育路径的探索</t>
  </si>
  <si>
    <t>教育教学论坛</t>
  </si>
  <si>
    <t>2020年25期</t>
  </si>
  <si>
    <t>ISSN 1674-9324CN 13-1399/Ｇ4</t>
  </si>
  <si>
    <t>伦理视野下的高职院校产教合作利益重构</t>
  </si>
  <si>
    <t xml:space="preserve">当代教育实践与教学研究 </t>
  </si>
  <si>
    <t>2020年第11期</t>
  </si>
  <si>
    <t>ISSN 2095-6711CN 13-9000/G</t>
  </si>
  <si>
    <t>ISBN：9787519450113</t>
  </si>
  <si>
    <t>浙江省《思想道德修养与法律基础》教学指导委员会理事</t>
  </si>
  <si>
    <t xml:space="preserve">2013.01-2020.12 </t>
  </si>
  <si>
    <t>李威</t>
  </si>
  <si>
    <t>大学思想政治教育视域下孔子礼乐文化及当代育人路径研究</t>
  </si>
  <si>
    <t>教育研究杂志社</t>
  </si>
  <si>
    <t>2020年第2卷第3期</t>
  </si>
  <si>
    <t>ISSN:2661-4960</t>
  </si>
  <si>
    <t>区域产业结构融合背景下高端人才培养体系的理论研究与实践探索-以休闲体育专业为例</t>
  </si>
  <si>
    <t>2019年度职业教育研究所专项规划课题</t>
  </si>
  <si>
    <t>VER201902</t>
  </si>
  <si>
    <t>王刚</t>
  </si>
  <si>
    <t>高职学生思想政治教育获得感生成机理视角下的提升路径探析</t>
  </si>
  <si>
    <t>科技视界</t>
  </si>
  <si>
    <t>2020，6（18）</t>
  </si>
  <si>
    <t>ISSN：2095-2457 CN：31-2065/N</t>
  </si>
  <si>
    <t>个性化教育视角下高职院校思想政治教学创新研究</t>
  </si>
  <si>
    <t>浙江省高等教育学会</t>
  </si>
  <si>
    <t>郑珂</t>
  </si>
  <si>
    <t>抗疫精神融入高职院校思修课路径探索</t>
  </si>
  <si>
    <t>速读</t>
  </si>
  <si>
    <r>
      <t>2</t>
    </r>
    <r>
      <rPr>
        <sz val="10"/>
        <rFont val="宋体"/>
        <family val="0"/>
      </rPr>
      <t>020年第34期</t>
    </r>
  </si>
  <si>
    <t xml:space="preserve">CN42-1841/1     ISSN1673-9574 </t>
  </si>
  <si>
    <r>
      <t>1/</t>
    </r>
    <r>
      <rPr>
        <sz val="10"/>
        <rFont val="宋体"/>
        <family val="0"/>
      </rPr>
      <t>1</t>
    </r>
  </si>
  <si>
    <t>抗疫精神融入高职院校概论课路径探索</t>
  </si>
  <si>
    <t>2020年第34期</t>
  </si>
  <si>
    <t>抗疫精神融入新时代高职思想政治教育对策研究</t>
  </si>
  <si>
    <r>
      <t>Q</t>
    </r>
    <r>
      <rPr>
        <sz val="10"/>
        <rFont val="宋体"/>
        <family val="0"/>
      </rPr>
      <t>ZYZ2006</t>
    </r>
  </si>
  <si>
    <r>
      <t>1/</t>
    </r>
    <r>
      <rPr>
        <sz val="12"/>
        <rFont val="宋体"/>
        <family val="0"/>
      </rPr>
      <t>5</t>
    </r>
  </si>
  <si>
    <t>抗疫精神融入思想道德修养与法律基础课路径研究</t>
  </si>
  <si>
    <t>企业员工法律知识技能提升研究</t>
  </si>
  <si>
    <t>衢州大通锅炉有限责任公司</t>
  </si>
  <si>
    <r>
      <t>2</t>
    </r>
    <r>
      <rPr>
        <sz val="10"/>
        <rFont val="宋体"/>
        <family val="0"/>
      </rPr>
      <t>020.11-2021.4</t>
    </r>
  </si>
  <si>
    <t>1/1</t>
  </si>
  <si>
    <t>徐浪静</t>
  </si>
  <si>
    <t>讲师</t>
  </si>
  <si>
    <t>副教授</t>
  </si>
  <si>
    <t>助教</t>
  </si>
  <si>
    <t>郑珂</t>
  </si>
  <si>
    <t>李威</t>
  </si>
  <si>
    <r>
      <t>单位：</t>
    </r>
    <r>
      <rPr>
        <u val="single"/>
        <sz val="14"/>
        <rFont val="宋体"/>
        <family val="0"/>
      </rPr>
      <t xml:space="preserve">   马克思主义学院   </t>
    </r>
    <r>
      <rPr>
        <sz val="14"/>
        <rFont val="宋体"/>
        <family val="0"/>
      </rPr>
      <t>（公章）   2020年</t>
    </r>
    <r>
      <rPr>
        <sz val="14"/>
        <rFont val="宋体"/>
        <family val="0"/>
      </rPr>
      <t>12</t>
    </r>
    <r>
      <rPr>
        <sz val="14"/>
        <rFont val="宋体"/>
        <family val="0"/>
      </rPr>
      <t>月</t>
    </r>
    <r>
      <rPr>
        <sz val="14"/>
        <rFont val="宋体"/>
        <family val="0"/>
      </rPr>
      <t>3</t>
    </r>
    <r>
      <rPr>
        <sz val="14"/>
        <rFont val="宋体"/>
        <family val="0"/>
      </rPr>
      <t>日</t>
    </r>
  </si>
  <si>
    <t>2020，01</t>
  </si>
  <si>
    <t>三级</t>
  </si>
  <si>
    <r>
      <t>1/</t>
    </r>
    <r>
      <rPr>
        <sz val="10"/>
        <rFont val="宋体"/>
        <family val="0"/>
      </rPr>
      <t>3</t>
    </r>
  </si>
  <si>
    <t>参编</t>
  </si>
  <si>
    <t>校级重点科研项目</t>
  </si>
  <si>
    <t>校级教改科研项目</t>
  </si>
  <si>
    <t>KT2020264</t>
  </si>
  <si>
    <r>
      <t>1/</t>
    </r>
    <r>
      <rPr>
        <sz val="12"/>
        <rFont val="宋体"/>
        <family val="0"/>
      </rPr>
      <t>6</t>
    </r>
  </si>
  <si>
    <t>董友建</t>
  </si>
  <si>
    <t>基于高职院校混合式慕课教学模式的思想政治理论课教学研究与实践—以抗疫精神融入《思想道德修养与法律基础》为例</t>
  </si>
  <si>
    <t>衢职院践行习近平战“疫”思想的实证研究—以战疫故事融入《概论》课为例</t>
  </si>
  <si>
    <t>校级科研项目</t>
  </si>
  <si>
    <t>校级人文思政教育项目</t>
  </si>
  <si>
    <t>QZYY2015</t>
  </si>
  <si>
    <t>QZYRWY2008</t>
  </si>
  <si>
    <t>校级</t>
  </si>
  <si>
    <t>1/6</t>
  </si>
  <si>
    <t>1/5</t>
  </si>
  <si>
    <r>
      <t>J</t>
    </r>
    <r>
      <rPr>
        <sz val="10"/>
        <rFont val="宋体"/>
        <family val="0"/>
      </rPr>
      <t>GXM202011</t>
    </r>
  </si>
  <si>
    <t>方楠</t>
  </si>
  <si>
    <t>抗“疫”常态化下高职院校思政课加强学生爱国主义教育的思考</t>
  </si>
  <si>
    <t>时代教育</t>
  </si>
  <si>
    <r>
      <t>2020，（</t>
    </r>
    <r>
      <rPr>
        <sz val="10"/>
        <rFont val="宋体"/>
        <family val="0"/>
      </rPr>
      <t>11</t>
    </r>
    <r>
      <rPr>
        <sz val="10"/>
        <rFont val="宋体"/>
        <family val="0"/>
      </rPr>
      <t>）</t>
    </r>
  </si>
  <si>
    <t>ISSN1002-0845  CN23-1134/G4</t>
  </si>
  <si>
    <t>ISSN11672-8181  CN51-1677/G4</t>
  </si>
  <si>
    <t>1/1</t>
  </si>
  <si>
    <t>'1/1</t>
  </si>
  <si>
    <t>26.1万，16人均分</t>
  </si>
  <si>
    <t>18.8万，17人均分</t>
  </si>
  <si>
    <t>每人22分</t>
  </si>
  <si>
    <t>池锦刚</t>
  </si>
  <si>
    <t>唐梦霞</t>
  </si>
  <si>
    <t>贾晨光</t>
  </si>
  <si>
    <t>方彩林</t>
  </si>
  <si>
    <t>徐浪静</t>
  </si>
  <si>
    <t>杨吟蝶</t>
  </si>
  <si>
    <t>邵方益</t>
  </si>
  <si>
    <t>周立耕</t>
  </si>
  <si>
    <t>陈旭雯</t>
  </si>
  <si>
    <t>董友建</t>
  </si>
  <si>
    <t>杨国顺</t>
  </si>
  <si>
    <t>职业院校思政活动课程建设案例集.有礼篇</t>
  </si>
  <si>
    <t>建卡分</t>
  </si>
  <si>
    <t>现金奖励分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</si>
</sst>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F800]dddd\,\ mmmm\ dd\,\ yyyy"/>
    <numFmt numFmtId="179" formatCode="mmm\-yyyy"/>
    <numFmt numFmtId="180" formatCode="0.00_);[Red]\(0.00\)"/>
  </numFmts>
  <fonts count="54">
    <font>
      <sz val="12"/>
      <name val="宋体"/>
      <family val="0"/>
    </font>
    <font>
      <sz val="11"/>
      <color indexed="8"/>
      <name val="宋体"/>
      <family val="0"/>
    </font>
    <font>
      <b/>
      <sz val="12"/>
      <name val="宋体"/>
      <family val="0"/>
    </font>
    <font>
      <b/>
      <sz val="16"/>
      <name val="宋体"/>
      <family val="0"/>
    </font>
    <font>
      <sz val="14"/>
      <name val="宋体"/>
      <family val="0"/>
    </font>
    <font>
      <b/>
      <sz val="10"/>
      <name val="_x000B__x000C_"/>
      <family val="2"/>
    </font>
    <font>
      <b/>
      <sz val="10"/>
      <name val="宋体"/>
      <family val="0"/>
    </font>
    <font>
      <sz val="10"/>
      <name val="宋体"/>
      <family val="0"/>
    </font>
    <font>
      <sz val="10"/>
      <color indexed="8"/>
      <name val="宋体"/>
      <family val="0"/>
    </font>
    <font>
      <sz val="12"/>
      <color indexed="8"/>
      <name val="宋体"/>
      <family val="0"/>
    </font>
    <font>
      <sz val="12"/>
      <color indexed="10"/>
      <name val="宋体"/>
      <family val="0"/>
    </font>
    <font>
      <b/>
      <sz val="12"/>
      <color indexed="8"/>
      <name val="宋体"/>
      <family val="0"/>
    </font>
    <font>
      <b/>
      <sz val="10"/>
      <color indexed="8"/>
      <name val="宋体"/>
      <family val="0"/>
    </font>
    <font>
      <b/>
      <sz val="10"/>
      <color indexed="10"/>
      <name val="宋体"/>
      <family val="0"/>
    </font>
    <font>
      <sz val="10"/>
      <color indexed="10"/>
      <name val="宋体"/>
      <family val="0"/>
    </font>
    <font>
      <sz val="12"/>
      <color indexed="30"/>
      <name val="宋体"/>
      <family val="0"/>
    </font>
    <font>
      <sz val="8"/>
      <name val="宋体"/>
      <family val="0"/>
    </font>
    <font>
      <sz val="9"/>
      <color indexed="8"/>
      <name val="宋体"/>
      <family val="0"/>
    </font>
    <font>
      <sz val="10"/>
      <color indexed="8"/>
      <name val="黑体"/>
      <family val="3"/>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4.4"/>
      <color indexed="36"/>
      <name val="宋体"/>
      <family val="0"/>
    </font>
    <font>
      <sz val="11"/>
      <color indexed="62"/>
      <name val="宋体"/>
      <family val="0"/>
    </font>
    <font>
      <b/>
      <sz val="11"/>
      <color indexed="63"/>
      <name val="宋体"/>
      <family val="0"/>
    </font>
    <font>
      <sz val="11"/>
      <color indexed="17"/>
      <name val="宋体"/>
      <family val="0"/>
    </font>
    <font>
      <u val="single"/>
      <sz val="14.4"/>
      <color indexed="12"/>
      <name val="宋体"/>
      <family val="0"/>
    </font>
    <font>
      <b/>
      <sz val="11"/>
      <color indexed="9"/>
      <name val="宋体"/>
      <family val="0"/>
    </font>
    <font>
      <b/>
      <sz val="18"/>
      <color indexed="56"/>
      <name val="宋体"/>
      <family val="0"/>
    </font>
    <font>
      <sz val="11"/>
      <color indexed="60"/>
      <name val="宋体"/>
      <family val="0"/>
    </font>
    <font>
      <u val="single"/>
      <sz val="14"/>
      <name val="宋体"/>
      <family val="0"/>
    </font>
    <font>
      <sz val="9"/>
      <name val="宋体"/>
      <family val="0"/>
    </font>
    <font>
      <b/>
      <sz val="9"/>
      <name val="宋体"/>
      <family val="0"/>
    </font>
    <font>
      <b/>
      <sz val="10"/>
      <color indexed="36"/>
      <name val="宋体"/>
      <family val="0"/>
    </font>
    <font>
      <b/>
      <sz val="12"/>
      <color indexed="36"/>
      <name val="宋体"/>
      <family val="0"/>
    </font>
    <font>
      <sz val="11"/>
      <color theme="1"/>
      <name val="Calibri"/>
      <family val="0"/>
    </font>
    <font>
      <sz val="10"/>
      <name val="Calibri"/>
      <family val="0"/>
    </font>
    <font>
      <b/>
      <sz val="10"/>
      <color rgb="FFFF0000"/>
      <name val="宋体"/>
      <family val="0"/>
    </font>
    <font>
      <sz val="10"/>
      <color rgb="FF000000"/>
      <name val="宋体"/>
      <family val="0"/>
    </font>
    <font>
      <sz val="10"/>
      <color rgb="FFFF0000"/>
      <name val="宋体"/>
      <family val="0"/>
    </font>
    <font>
      <sz val="11"/>
      <color theme="1"/>
      <name val="宋体"/>
      <family val="0"/>
    </font>
    <font>
      <sz val="10"/>
      <color theme="1"/>
      <name val="宋体"/>
      <family val="0"/>
    </font>
    <font>
      <sz val="10"/>
      <color theme="1"/>
      <name val="Calibri"/>
      <family val="0"/>
    </font>
    <font>
      <sz val="12"/>
      <color theme="1"/>
      <name val="宋体"/>
      <family val="0"/>
    </font>
    <font>
      <b/>
      <sz val="10"/>
      <color rgb="FF7030A0"/>
      <name val="宋体"/>
      <family val="0"/>
    </font>
    <font>
      <b/>
      <sz val="12"/>
      <color rgb="FF7030A0"/>
      <name val="宋体"/>
      <family val="0"/>
    </font>
    <font>
      <b/>
      <sz val="8"/>
      <name val="宋体"/>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s>
  <cellStyleXfs count="6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2"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34" fillId="17" borderId="6" applyNumberFormat="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6" fillId="22" borderId="0" applyNumberFormat="0" applyBorder="0" applyAlignment="0" applyProtection="0"/>
    <xf numFmtId="0" fontId="31" fillId="16" borderId="8" applyNumberFormat="0" applyAlignment="0" applyProtection="0"/>
    <xf numFmtId="0" fontId="30"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232">
    <xf numFmtId="0" fontId="0" fillId="0" borderId="0" xfId="0" applyAlignment="1">
      <alignment/>
    </xf>
    <xf numFmtId="0" fontId="2" fillId="0" borderId="0" xfId="0" applyFont="1" applyAlignment="1">
      <alignment/>
    </xf>
    <xf numFmtId="0" fontId="6" fillId="0" borderId="10" xfId="0" applyFont="1" applyBorder="1" applyAlignment="1">
      <alignment horizontal="center" vertical="center"/>
    </xf>
    <xf numFmtId="0" fontId="6"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43" applyFont="1" applyFill="1" applyBorder="1" applyAlignment="1">
      <alignment horizontal="center" vertical="center" wrapText="1"/>
      <protection/>
    </xf>
    <xf numFmtId="0" fontId="8"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0" fillId="0" borderId="10" xfId="0" applyBorder="1" applyAlignment="1">
      <alignment/>
    </xf>
    <xf numFmtId="0" fontId="4" fillId="0" borderId="0" xfId="0" applyFont="1" applyBorder="1" applyAlignment="1">
      <alignment/>
    </xf>
    <xf numFmtId="0" fontId="6"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Fill="1" applyAlignment="1">
      <alignment/>
    </xf>
    <xf numFmtId="0" fontId="0" fillId="0" borderId="0" xfId="0" applyFont="1" applyAlignment="1">
      <alignment/>
    </xf>
    <xf numFmtId="0" fontId="10" fillId="0" borderId="0" xfId="0" applyFont="1" applyAlignment="1">
      <alignment/>
    </xf>
    <xf numFmtId="0" fontId="7" fillId="0" borderId="0" xfId="0" applyNumberFormat="1" applyFont="1" applyFill="1" applyAlignment="1">
      <alignment horizontal="center" vertical="center" wrapText="1"/>
    </xf>
    <xf numFmtId="0" fontId="0" fillId="0" borderId="0" xfId="0" applyFill="1" applyAlignment="1">
      <alignment/>
    </xf>
    <xf numFmtId="0" fontId="9" fillId="0" borderId="0" xfId="0" applyFont="1" applyAlignment="1">
      <alignment/>
    </xf>
    <xf numFmtId="0" fontId="11"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NumberFormat="1" applyAlignment="1">
      <alignment/>
    </xf>
    <xf numFmtId="0" fontId="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4" fillId="0" borderId="0" xfId="0" applyFont="1" applyBorder="1" applyAlignment="1">
      <alignment horizontal="center" vertical="center" wrapText="1"/>
    </xf>
    <xf numFmtId="58" fontId="14" fillId="0" borderId="0"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58"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xf>
    <xf numFmtId="0" fontId="6"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6" fillId="0" borderId="11" xfId="0" applyFont="1" applyBorder="1" applyAlignment="1">
      <alignment horizontal="center" vertical="center"/>
    </xf>
    <xf numFmtId="0" fontId="12" fillId="0" borderId="11"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xf>
    <xf numFmtId="0" fontId="7" fillId="0" borderId="10" xfId="0" applyNumberFormat="1" applyFont="1" applyBorder="1" applyAlignment="1">
      <alignment horizontal="center" vertical="center" wrapText="1"/>
    </xf>
    <xf numFmtId="177" fontId="7"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0" xfId="42" applyNumberFormat="1" applyFont="1" applyBorder="1" applyAlignment="1">
      <alignment horizontal="center" vertical="center" wrapText="1"/>
      <protection/>
    </xf>
    <xf numFmtId="0" fontId="7" fillId="0" borderId="13" xfId="0" applyFont="1" applyBorder="1" applyAlignment="1">
      <alignment horizontal="left" vertical="center" wrapText="1"/>
    </xf>
    <xf numFmtId="49" fontId="8" fillId="0" borderId="10" xfId="42" applyNumberFormat="1" applyFont="1" applyBorder="1" applyAlignment="1">
      <alignment horizontal="center" vertical="center" wrapText="1"/>
      <protection/>
    </xf>
    <xf numFmtId="0" fontId="8"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7" fillId="0" borderId="10" xfId="42" applyFont="1" applyBorder="1" applyAlignment="1">
      <alignment horizontal="center" vertical="center" wrapText="1"/>
      <protection/>
    </xf>
    <xf numFmtId="0" fontId="7"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7" fillId="0" borderId="10" xfId="40" applyFont="1" applyFill="1" applyBorder="1" applyAlignment="1">
      <alignment horizontal="center" vertical="center" wrapText="1"/>
      <protection/>
    </xf>
    <xf numFmtId="0" fontId="6" fillId="0" borderId="0" xfId="0" applyFont="1" applyAlignment="1">
      <alignment horizontal="center" vertical="center" wrapText="1"/>
    </xf>
    <xf numFmtId="0" fontId="0" fillId="0" borderId="0" xfId="0"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4" fillId="0" borderId="0" xfId="42" applyFont="1" applyBorder="1" applyAlignment="1">
      <alignment horizontal="center" vertical="center" wrapText="1"/>
      <protection/>
    </xf>
    <xf numFmtId="9"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7" fillId="0" borderId="10" xfId="0" applyFont="1" applyBorder="1" applyAlignment="1">
      <alignment wrapText="1"/>
    </xf>
    <xf numFmtId="0" fontId="18"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9"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24"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NumberFormat="1" applyBorder="1" applyAlignment="1">
      <alignment horizontal="center" vertical="center" wrapText="1"/>
    </xf>
    <xf numFmtId="0" fontId="12" fillId="0" borderId="0" xfId="0" applyFont="1" applyBorder="1" applyAlignment="1">
      <alignment horizontal="center" vertical="center"/>
    </xf>
    <xf numFmtId="0" fontId="7" fillId="0" borderId="0" xfId="0" applyNumberFormat="1" applyFont="1" applyAlignment="1">
      <alignment horizontal="center" vertical="center" wrapText="1"/>
    </xf>
    <xf numFmtId="0" fontId="7" fillId="0" borderId="0" xfId="0" applyFont="1" applyAlignment="1">
      <alignment/>
    </xf>
    <xf numFmtId="0" fontId="8" fillId="0" borderId="10" xfId="0" applyFont="1" applyBorder="1" applyAlignment="1" quotePrefix="1">
      <alignment horizontal="center" vertical="center" wrapText="1"/>
    </xf>
    <xf numFmtId="58" fontId="7" fillId="0" borderId="10" xfId="42" applyNumberFormat="1" applyFont="1" applyBorder="1" applyAlignment="1" quotePrefix="1">
      <alignment horizontal="center" vertical="center" wrapText="1"/>
      <protection/>
    </xf>
    <xf numFmtId="49" fontId="7" fillId="0" borderId="10" xfId="42" applyNumberFormat="1" applyFont="1" applyBorder="1" applyAlignment="1" quotePrefix="1">
      <alignment horizontal="center" vertical="center" wrapText="1"/>
      <protection/>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7"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42" applyFont="1" applyBorder="1" applyAlignment="1">
      <alignment horizontal="center" vertical="center" wrapText="1"/>
      <protection/>
    </xf>
    <xf numFmtId="0" fontId="7"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0" fillId="0" borderId="10" xfId="0" applyFont="1" applyBorder="1" applyAlignment="1">
      <alignment horizontal="center"/>
    </xf>
    <xf numFmtId="0" fontId="6" fillId="0" borderId="10" xfId="0" applyFont="1" applyBorder="1" applyAlignment="1">
      <alignment horizontal="center" vertical="center" wrapText="1"/>
    </xf>
    <xf numFmtId="49" fontId="8" fillId="0" borderId="10" xfId="42" applyNumberFormat="1" applyFont="1" applyBorder="1" applyAlignment="1">
      <alignment horizontal="center" vertical="center" wrapText="1"/>
      <protection/>
    </xf>
    <xf numFmtId="0" fontId="12"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49" fontId="7" fillId="0" borderId="10" xfId="42" applyNumberFormat="1" applyFont="1" applyBorder="1" applyAlignment="1">
      <alignment horizontal="center" vertical="center" wrapText="1"/>
      <protection/>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6" fillId="25" borderId="10" xfId="0" applyNumberFormat="1"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NumberFormat="1" applyFont="1" applyFill="1" applyBorder="1" applyAlignment="1">
      <alignment horizontal="center" vertical="center"/>
    </xf>
    <xf numFmtId="0" fontId="0" fillId="25" borderId="0" xfId="0" applyFill="1" applyAlignment="1">
      <alignment/>
    </xf>
    <xf numFmtId="0" fontId="7" fillId="25" borderId="10" xfId="0" applyNumberFormat="1" applyFont="1" applyFill="1" applyBorder="1" applyAlignment="1">
      <alignment horizontal="center" vertical="center"/>
    </xf>
    <xf numFmtId="0" fontId="10" fillId="0" borderId="10" xfId="0" applyFont="1" applyFill="1" applyBorder="1" applyAlignment="1">
      <alignment wrapText="1"/>
    </xf>
    <xf numFmtId="0" fontId="0" fillId="0" borderId="0" xfId="0" applyAlignment="1">
      <alignment wrapText="1"/>
    </xf>
    <xf numFmtId="0" fontId="10" fillId="0" borderId="0" xfId="0" applyFont="1" applyAlignment="1">
      <alignment wrapText="1"/>
    </xf>
    <xf numFmtId="0" fontId="2" fillId="0" borderId="0" xfId="0" applyFont="1" applyAlignment="1">
      <alignment wrapText="1"/>
    </xf>
    <xf numFmtId="0" fontId="10" fillId="0" borderId="10" xfId="0" applyFont="1" applyBorder="1" applyAlignment="1">
      <alignment wrapText="1"/>
    </xf>
    <xf numFmtId="0" fontId="0" fillId="0" borderId="0" xfId="0" applyFill="1" applyAlignment="1">
      <alignment wrapText="1"/>
    </xf>
    <xf numFmtId="0" fontId="9" fillId="0" borderId="0" xfId="0" applyFont="1" applyAlignment="1">
      <alignment wrapText="1"/>
    </xf>
    <xf numFmtId="0" fontId="0" fillId="0" borderId="0" xfId="0" applyFont="1" applyAlignment="1">
      <alignment wrapText="1"/>
    </xf>
    <xf numFmtId="0" fontId="2" fillId="26" borderId="10" xfId="0" applyFont="1" applyFill="1" applyBorder="1" applyAlignment="1">
      <alignment horizontal="center" vertical="center" wrapText="1"/>
    </xf>
    <xf numFmtId="0" fontId="0" fillId="0" borderId="10" xfId="0" applyBorder="1" applyAlignment="1">
      <alignment wrapText="1"/>
    </xf>
    <xf numFmtId="0" fontId="2" fillId="26" borderId="10" xfId="0" applyFont="1" applyFill="1" applyBorder="1" applyAlignment="1">
      <alignment vertical="center" wrapText="1"/>
    </xf>
    <xf numFmtId="0" fontId="2" fillId="26" borderId="10" xfId="0" applyFont="1" applyFill="1" applyBorder="1" applyAlignment="1">
      <alignment horizontal="center" vertical="center" wrapText="1"/>
    </xf>
    <xf numFmtId="0" fontId="8" fillId="0" borderId="10" xfId="0" applyFont="1" applyBorder="1" applyAlignment="1">
      <alignment horizontal="left" vertical="center"/>
    </xf>
    <xf numFmtId="0" fontId="0" fillId="0" borderId="0" xfId="0" applyFont="1" applyAlignment="1">
      <alignment wrapText="1"/>
    </xf>
    <xf numFmtId="0" fontId="9" fillId="0" borderId="10" xfId="0" applyFont="1" applyBorder="1" applyAlignment="1">
      <alignment/>
    </xf>
    <xf numFmtId="0" fontId="0" fillId="26"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10" fillId="0" borderId="0" xfId="0" applyFont="1" applyAlignment="1">
      <alignment horizontal="center"/>
    </xf>
    <xf numFmtId="0" fontId="10" fillId="0" borderId="10" xfId="0" applyFont="1" applyBorder="1" applyAlignment="1">
      <alignment horizontal="center"/>
    </xf>
    <xf numFmtId="0" fontId="9" fillId="0" borderId="0" xfId="0" applyFont="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alignment horizontal="center" vertical="center" wrapText="1"/>
    </xf>
    <xf numFmtId="0" fontId="3" fillId="0" borderId="0" xfId="0" applyFont="1" applyBorder="1" applyAlignment="1">
      <alignment horizontal="center" vertical="center"/>
    </xf>
    <xf numFmtId="0" fontId="7" fillId="0" borderId="10" xfId="0" applyNumberFormat="1" applyFont="1" applyFill="1" applyBorder="1" applyAlignment="1">
      <alignment horizontal="center" vertical="center" wrapText="1"/>
    </xf>
    <xf numFmtId="0" fontId="9" fillId="0" borderId="10" xfId="0" applyFont="1" applyBorder="1" applyAlignment="1">
      <alignment wrapText="1"/>
    </xf>
    <xf numFmtId="0" fontId="0" fillId="0" borderId="10" xfId="0" applyBorder="1" applyAlignment="1">
      <alignment horizontal="center" wrapText="1"/>
    </xf>
    <xf numFmtId="0" fontId="4" fillId="0" borderId="0" xfId="0" applyFont="1" applyBorder="1" applyAlignment="1">
      <alignment horizontal="center"/>
    </xf>
    <xf numFmtId="0" fontId="43" fillId="0" borderId="10" xfId="0" applyFont="1" applyBorder="1" applyAlignment="1">
      <alignment horizontal="center" vertical="center" wrapText="1"/>
    </xf>
    <xf numFmtId="58" fontId="7" fillId="0" borderId="10" xfId="0" applyNumberFormat="1" applyFont="1" applyBorder="1" applyAlignment="1" quotePrefix="1">
      <alignment horizontal="center" vertical="center" wrapText="1"/>
    </xf>
    <xf numFmtId="0" fontId="43" fillId="26" borderId="10" xfId="0" applyFont="1" applyFill="1" applyBorder="1" applyAlignment="1">
      <alignment horizontal="center" vertical="center"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6" borderId="11" xfId="0" applyFont="1" applyFill="1" applyBorder="1" applyAlignment="1">
      <alignment horizontal="center" vertical="center" wrapText="1"/>
    </xf>
    <xf numFmtId="0" fontId="46" fillId="26" borderId="11" xfId="0" applyFont="1" applyFill="1" applyBorder="1" applyAlignment="1">
      <alignment horizontal="center" vertical="center" wrapText="1"/>
    </xf>
    <xf numFmtId="0" fontId="47" fillId="0" borderId="10" xfId="0" applyFont="1" applyBorder="1" applyAlignment="1">
      <alignment horizontal="left" vertical="center" wrapText="1"/>
    </xf>
    <xf numFmtId="177" fontId="7"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177" fontId="7" fillId="0" borderId="11"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49" fontId="7" fillId="0" borderId="10" xfId="42" applyNumberFormat="1" applyFont="1" applyBorder="1" applyAlignment="1">
      <alignment horizontal="center" vertical="center" wrapText="1"/>
      <protection/>
    </xf>
    <xf numFmtId="0" fontId="8" fillId="0" borderId="10" xfId="0" applyFont="1" applyBorder="1" applyAlignment="1">
      <alignment horizontal="left" vertical="center" wrapText="1"/>
    </xf>
    <xf numFmtId="49" fontId="8" fillId="0" borderId="10" xfId="0" applyNumberFormat="1" applyFont="1" applyBorder="1" applyAlignment="1">
      <alignment horizontal="center" vertical="center" wrapText="1"/>
    </xf>
    <xf numFmtId="0" fontId="8" fillId="26"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0" xfId="0" applyNumberFormat="1" applyFont="1" applyFill="1" applyAlignment="1">
      <alignment horizontal="center" vertical="center" wrapText="1"/>
    </xf>
    <xf numFmtId="0" fontId="50" fillId="0" borderId="0" xfId="0" applyFont="1" applyAlignment="1">
      <alignment wrapText="1"/>
    </xf>
    <xf numFmtId="0" fontId="50" fillId="0" borderId="0" xfId="0" applyFont="1" applyAlignment="1">
      <alignment/>
    </xf>
    <xf numFmtId="0" fontId="9" fillId="0" borderId="0" xfId="0" applyFont="1" applyAlignment="1">
      <alignment horizontal="center" vertical="center"/>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58" fontId="43" fillId="0" borderId="10" xfId="0" applyNumberFormat="1" applyFont="1" applyBorder="1" applyAlignment="1" quotePrefix="1">
      <alignment horizontal="center" vertical="center" wrapText="1"/>
    </xf>
    <xf numFmtId="0" fontId="7" fillId="0" borderId="13" xfId="0" applyFont="1" applyBorder="1" applyAlignment="1">
      <alignment horizontal="center" vertical="center" wrapText="1"/>
    </xf>
    <xf numFmtId="0" fontId="8" fillId="0" borderId="10" xfId="0" applyFont="1" applyBorder="1" applyAlignment="1">
      <alignment horizontal="center" vertical="center"/>
    </xf>
    <xf numFmtId="0" fontId="7" fillId="0" borderId="10" xfId="0" applyFont="1" applyBorder="1" applyAlignment="1">
      <alignment horizontal="center" vertical="center"/>
    </xf>
    <xf numFmtId="0" fontId="7" fillId="25" borderId="10" xfId="0" applyFont="1" applyFill="1" applyBorder="1" applyAlignment="1">
      <alignment horizontal="center" vertical="center"/>
    </xf>
    <xf numFmtId="0" fontId="48" fillId="0" borderId="10" xfId="0" applyFont="1" applyBorder="1" applyAlignment="1">
      <alignment horizontal="center" vertical="center" wrapText="1"/>
    </xf>
    <xf numFmtId="0" fontId="7" fillId="0" borderId="10" xfId="0" applyFont="1" applyBorder="1" applyAlignment="1">
      <alignment horizontal="center" vertical="center" wrapText="1"/>
    </xf>
    <xf numFmtId="58" fontId="7" fillId="0" borderId="10" xfId="0" applyNumberFormat="1" applyFont="1" applyBorder="1" applyAlignment="1" quotePrefix="1">
      <alignment horizontal="center" vertical="center" wrapText="1"/>
    </xf>
    <xf numFmtId="0" fontId="8"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14" fontId="43" fillId="0" borderId="10" xfId="0" applyNumberFormat="1" applyFont="1" applyBorder="1" applyAlignment="1">
      <alignment horizontal="center" vertical="center"/>
    </xf>
    <xf numFmtId="14" fontId="8"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0" fontId="7" fillId="26"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3" fillId="0" borderId="0" xfId="0" applyFont="1" applyBorder="1" applyAlignment="1">
      <alignment horizontal="center" vertical="center"/>
    </xf>
    <xf numFmtId="58" fontId="7" fillId="0" borderId="10" xfId="0" applyNumberFormat="1" applyFont="1" applyBorder="1" applyAlignment="1" quotePrefix="1">
      <alignment horizontal="center" vertical="center" wrapText="1"/>
    </xf>
    <xf numFmtId="0" fontId="7" fillId="26" borderId="11"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NumberFormat="1" applyFont="1" applyFill="1" applyBorder="1" applyAlignment="1" applyProtection="1">
      <alignment horizontal="left" vertical="center"/>
      <protection/>
    </xf>
    <xf numFmtId="0" fontId="7" fillId="0" borderId="10" xfId="44" applyFont="1" applyFill="1" applyBorder="1" applyAlignment="1">
      <alignment horizontal="center" vertical="center" wrapText="1"/>
      <protection/>
    </xf>
    <xf numFmtId="0" fontId="49" fillId="0" borderId="10" xfId="0" applyFont="1" applyFill="1" applyBorder="1" applyAlignment="1">
      <alignment horizontal="center" vertical="center"/>
    </xf>
    <xf numFmtId="0" fontId="46" fillId="26" borderId="0" xfId="0" applyNumberFormat="1" applyFont="1" applyFill="1" applyAlignment="1">
      <alignment horizontal="center" vertical="center" wrapText="1"/>
    </xf>
    <xf numFmtId="0" fontId="7" fillId="26" borderId="11" xfId="0" applyFont="1" applyFill="1" applyBorder="1" applyAlignment="1">
      <alignment horizontal="center" vertical="center" wrapText="1"/>
    </xf>
    <xf numFmtId="0" fontId="7" fillId="26"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51" fillId="0" borderId="10" xfId="43" applyFont="1" applyFill="1" applyBorder="1" applyAlignment="1">
      <alignment horizontal="center" vertical="center" wrapText="1"/>
      <protection/>
    </xf>
    <xf numFmtId="0" fontId="52" fillId="0" borderId="0" xfId="0" applyFont="1" applyAlignment="1">
      <alignment horizontal="center"/>
    </xf>
    <xf numFmtId="0" fontId="12" fillId="0" borderId="10" xfId="0" applyNumberFormat="1" applyFont="1" applyBorder="1" applyAlignment="1">
      <alignment horizontal="center" vertical="center"/>
    </xf>
    <xf numFmtId="0" fontId="12" fillId="26" borderId="10" xfId="0" applyNumberFormat="1" applyFont="1" applyFill="1" applyBorder="1" applyAlignment="1">
      <alignment horizontal="center" vertical="center"/>
    </xf>
    <xf numFmtId="0" fontId="12" fillId="27"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2" fillId="0" borderId="15" xfId="0" applyNumberFormat="1" applyFont="1" applyBorder="1" applyAlignment="1">
      <alignment horizontal="center" vertical="center"/>
    </xf>
    <xf numFmtId="0" fontId="2" fillId="0" borderId="0" xfId="0" applyNumberFormat="1" applyFont="1" applyAlignment="1">
      <alignment horizontal="center" vertical="center"/>
    </xf>
    <xf numFmtId="0" fontId="3" fillId="0" borderId="0" xfId="0" applyFont="1" applyBorder="1" applyAlignment="1">
      <alignment horizontal="center" vertical="center"/>
    </xf>
    <xf numFmtId="0" fontId="4" fillId="0" borderId="16" xfId="0" applyFont="1" applyBorder="1" applyAlignment="1">
      <alignment horizont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Border="1" applyAlignment="1">
      <alignment horizontal="center" vertical="center" wrapText="1"/>
    </xf>
    <xf numFmtId="0" fontId="0" fillId="0" borderId="18" xfId="0"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51" fillId="0" borderId="10"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测算" xfId="43"/>
    <cellStyle name="常规_测算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9"/>
  <sheetViews>
    <sheetView zoomScale="90" zoomScaleNormal="90" zoomScalePageLayoutView="0" workbookViewId="0" topLeftCell="A31">
      <selection activeCell="H11" sqref="H11"/>
    </sheetView>
  </sheetViews>
  <sheetFormatPr defaultColWidth="9.00390625" defaultRowHeight="14.25"/>
  <cols>
    <col min="1" max="1" width="5.125" style="24" customWidth="1"/>
    <col min="2" max="2" width="10.25390625" style="14" customWidth="1"/>
    <col min="3" max="3" width="41.75390625" style="25" customWidth="1"/>
    <col min="4" max="4" width="16.75390625" style="25" customWidth="1"/>
    <col min="5" max="5" width="14.875" style="25" customWidth="1"/>
    <col min="6" max="6" width="15.75390625" style="0" customWidth="1"/>
    <col min="7" max="7" width="16.125" style="25" customWidth="1"/>
    <col min="8" max="8" width="9.75390625" style="25" customWidth="1"/>
    <col min="9" max="9" width="9.25390625" style="26" customWidth="1"/>
    <col min="10" max="10" width="9.75390625" style="27" customWidth="1"/>
    <col min="11" max="11" width="9.25390625" style="0" customWidth="1"/>
    <col min="12" max="12" width="13.50390625" style="24" customWidth="1"/>
    <col min="13" max="13" width="8.75390625" style="111" customWidth="1"/>
    <col min="14" max="14" width="9.00390625" style="111" customWidth="1"/>
  </cols>
  <sheetData>
    <row r="1" spans="1:10" ht="28.5" customHeight="1">
      <c r="A1" s="212" t="s">
        <v>98</v>
      </c>
      <c r="B1" s="213"/>
      <c r="C1" s="213"/>
      <c r="D1" s="213"/>
      <c r="E1" s="213"/>
      <c r="F1" s="213"/>
      <c r="G1" s="213"/>
      <c r="H1" s="213"/>
      <c r="I1" s="213"/>
      <c r="J1" s="213"/>
    </row>
    <row r="2" spans="1:10" ht="27.75" customHeight="1">
      <c r="A2" s="210" t="s">
        <v>0</v>
      </c>
      <c r="B2" s="210"/>
      <c r="C2" s="210"/>
      <c r="D2" s="210"/>
      <c r="E2" s="210"/>
      <c r="F2" s="210"/>
      <c r="G2" s="210"/>
      <c r="H2" s="210"/>
      <c r="I2" s="210"/>
      <c r="J2" s="210"/>
    </row>
    <row r="3" spans="1:14" s="1" customFormat="1" ht="44.25" customHeight="1">
      <c r="A3" s="29" t="s">
        <v>1</v>
      </c>
      <c r="B3" s="29" t="s">
        <v>2</v>
      </c>
      <c r="C3" s="29" t="s">
        <v>3</v>
      </c>
      <c r="D3" s="29" t="s">
        <v>4</v>
      </c>
      <c r="E3" s="29" t="s">
        <v>5</v>
      </c>
      <c r="F3" s="29" t="s">
        <v>6</v>
      </c>
      <c r="G3" s="30" t="s">
        <v>7</v>
      </c>
      <c r="H3" s="31" t="s">
        <v>8</v>
      </c>
      <c r="I3" s="29" t="s">
        <v>9</v>
      </c>
      <c r="J3" s="42" t="s">
        <v>88</v>
      </c>
      <c r="K3" s="29" t="s">
        <v>85</v>
      </c>
      <c r="L3" s="103" t="s">
        <v>92</v>
      </c>
      <c r="M3" s="118"/>
      <c r="N3" s="118"/>
    </row>
    <row r="4" spans="1:14" s="90" customFormat="1" ht="45.75" customHeight="1">
      <c r="A4" s="89">
        <v>1</v>
      </c>
      <c r="B4" s="142" t="s">
        <v>102</v>
      </c>
      <c r="C4" s="142" t="s">
        <v>103</v>
      </c>
      <c r="D4" s="142" t="s">
        <v>104</v>
      </c>
      <c r="E4" s="142" t="s">
        <v>105</v>
      </c>
      <c r="F4" s="142" t="s">
        <v>106</v>
      </c>
      <c r="G4" s="142" t="s">
        <v>107</v>
      </c>
      <c r="H4" s="143" t="s">
        <v>108</v>
      </c>
      <c r="I4" s="142">
        <v>500</v>
      </c>
      <c r="J4" s="144">
        <v>500</v>
      </c>
      <c r="K4" s="145"/>
      <c r="L4" s="146">
        <v>43993</v>
      </c>
      <c r="M4" s="126"/>
      <c r="N4" s="104"/>
    </row>
    <row r="5" spans="1:14" s="12" customFormat="1" ht="28.5" customHeight="1">
      <c r="A5" s="89">
        <v>3</v>
      </c>
      <c r="B5" s="142" t="s">
        <v>102</v>
      </c>
      <c r="C5" s="147" t="s">
        <v>109</v>
      </c>
      <c r="D5" s="147" t="s">
        <v>110</v>
      </c>
      <c r="E5" s="147" t="s">
        <v>111</v>
      </c>
      <c r="F5" s="142" t="s">
        <v>112</v>
      </c>
      <c r="G5" s="147" t="s">
        <v>107</v>
      </c>
      <c r="H5" s="143" t="s">
        <v>113</v>
      </c>
      <c r="I5" s="142">
        <v>500</v>
      </c>
      <c r="J5" s="144">
        <v>500</v>
      </c>
      <c r="K5" s="145"/>
      <c r="L5" s="146">
        <v>43952</v>
      </c>
      <c r="M5" s="81"/>
      <c r="N5" s="81"/>
    </row>
    <row r="6" spans="1:14" s="12" customFormat="1" ht="27.75" customHeight="1">
      <c r="A6" s="89">
        <v>4</v>
      </c>
      <c r="B6" s="142" t="s">
        <v>102</v>
      </c>
      <c r="C6" s="147" t="s">
        <v>114</v>
      </c>
      <c r="D6" s="147" t="s">
        <v>115</v>
      </c>
      <c r="E6" s="147" t="s">
        <v>111</v>
      </c>
      <c r="F6" s="147" t="s">
        <v>116</v>
      </c>
      <c r="G6" s="147" t="s">
        <v>93</v>
      </c>
      <c r="H6" s="143" t="s">
        <v>117</v>
      </c>
      <c r="I6" s="147">
        <v>100</v>
      </c>
      <c r="J6" s="147"/>
      <c r="K6" s="145"/>
      <c r="L6" s="187">
        <v>43862</v>
      </c>
      <c r="M6" s="81"/>
      <c r="N6" s="81"/>
    </row>
    <row r="7" spans="1:14" s="12" customFormat="1" ht="27.75" customHeight="1">
      <c r="A7" s="89">
        <v>5</v>
      </c>
      <c r="B7" s="148" t="s">
        <v>102</v>
      </c>
      <c r="C7" s="149" t="s">
        <v>118</v>
      </c>
      <c r="D7" s="148" t="s">
        <v>119</v>
      </c>
      <c r="E7" s="147" t="s">
        <v>120</v>
      </c>
      <c r="F7" s="32" t="s">
        <v>240</v>
      </c>
      <c r="G7" s="148" t="s">
        <v>121</v>
      </c>
      <c r="H7" s="143" t="s">
        <v>122</v>
      </c>
      <c r="I7" s="148">
        <v>100</v>
      </c>
      <c r="J7" s="150"/>
      <c r="K7" s="145"/>
      <c r="L7" s="188">
        <v>43875</v>
      </c>
      <c r="M7" s="81"/>
      <c r="N7" s="81"/>
    </row>
    <row r="8" spans="1:14" s="12" customFormat="1" ht="27.75" customHeight="1">
      <c r="A8" s="142">
        <v>6</v>
      </c>
      <c r="B8" s="32" t="s">
        <v>236</v>
      </c>
      <c r="C8" s="149" t="s">
        <v>237</v>
      </c>
      <c r="D8" s="32" t="s">
        <v>238</v>
      </c>
      <c r="E8" s="33" t="s">
        <v>239</v>
      </c>
      <c r="F8" s="32" t="s">
        <v>241</v>
      </c>
      <c r="G8" s="32" t="s">
        <v>218</v>
      </c>
      <c r="H8" s="143" t="s">
        <v>243</v>
      </c>
      <c r="I8" s="148">
        <v>100</v>
      </c>
      <c r="J8" s="150"/>
      <c r="K8" s="194"/>
      <c r="L8" s="188">
        <v>44155</v>
      </c>
      <c r="M8" s="81"/>
      <c r="N8" s="81"/>
    </row>
    <row r="9" spans="1:14" s="12" customFormat="1" ht="27.75" customHeight="1">
      <c r="A9" s="89">
        <v>7</v>
      </c>
      <c r="B9" s="148" t="s">
        <v>155</v>
      </c>
      <c r="C9" s="149" t="s">
        <v>156</v>
      </c>
      <c r="D9" s="148" t="s">
        <v>157</v>
      </c>
      <c r="E9" s="147" t="s">
        <v>158</v>
      </c>
      <c r="F9" s="148" t="s">
        <v>159</v>
      </c>
      <c r="G9" s="148" t="s">
        <v>93</v>
      </c>
      <c r="H9" s="195" t="s">
        <v>242</v>
      </c>
      <c r="I9" s="148">
        <v>100</v>
      </c>
      <c r="J9" s="150"/>
      <c r="K9" s="171"/>
      <c r="L9" s="188">
        <v>43952</v>
      </c>
      <c r="M9" s="81"/>
      <c r="N9" s="81"/>
    </row>
    <row r="10" spans="1:14" s="13" customFormat="1" ht="27.75" customHeight="1">
      <c r="A10" s="89">
        <v>8</v>
      </c>
      <c r="B10" s="142" t="s">
        <v>167</v>
      </c>
      <c r="C10" s="142" t="s">
        <v>168</v>
      </c>
      <c r="D10" s="142" t="s">
        <v>169</v>
      </c>
      <c r="E10" s="142" t="s">
        <v>170</v>
      </c>
      <c r="F10" s="142" t="s">
        <v>171</v>
      </c>
      <c r="G10" s="142" t="s">
        <v>93</v>
      </c>
      <c r="H10" s="143" t="s">
        <v>94</v>
      </c>
      <c r="I10" s="142">
        <v>100</v>
      </c>
      <c r="J10" s="142"/>
      <c r="K10" s="145"/>
      <c r="L10" s="146">
        <v>44082</v>
      </c>
      <c r="M10" s="142"/>
      <c r="N10" s="110"/>
    </row>
    <row r="11" spans="1:14" s="13" customFormat="1" ht="27.75" customHeight="1">
      <c r="A11" s="104">
        <v>9</v>
      </c>
      <c r="B11" s="142" t="s">
        <v>167</v>
      </c>
      <c r="C11" s="147" t="s">
        <v>172</v>
      </c>
      <c r="D11" s="147" t="s">
        <v>173</v>
      </c>
      <c r="E11" s="147" t="s">
        <v>174</v>
      </c>
      <c r="F11" s="142" t="s">
        <v>175</v>
      </c>
      <c r="G11" s="147" t="s">
        <v>93</v>
      </c>
      <c r="H11" s="143" t="s">
        <v>94</v>
      </c>
      <c r="I11" s="142">
        <v>100</v>
      </c>
      <c r="J11" s="142"/>
      <c r="K11" s="145"/>
      <c r="L11" s="146">
        <v>43866</v>
      </c>
      <c r="M11" s="173"/>
      <c r="N11" s="110"/>
    </row>
    <row r="12" spans="1:14" s="13" customFormat="1" ht="27.75" customHeight="1">
      <c r="A12" s="104">
        <v>10</v>
      </c>
      <c r="B12" s="148" t="s">
        <v>179</v>
      </c>
      <c r="C12" s="149" t="s">
        <v>180</v>
      </c>
      <c r="D12" s="148" t="s">
        <v>181</v>
      </c>
      <c r="E12" s="147" t="s">
        <v>182</v>
      </c>
      <c r="F12" s="148" t="s">
        <v>183</v>
      </c>
      <c r="G12" s="185" t="s">
        <v>218</v>
      </c>
      <c r="H12" s="143" t="s">
        <v>94</v>
      </c>
      <c r="I12" s="148">
        <v>100</v>
      </c>
      <c r="J12" s="150"/>
      <c r="K12" s="171"/>
      <c r="L12" s="188">
        <v>43891</v>
      </c>
      <c r="M12" s="173"/>
      <c r="N12" s="110"/>
    </row>
    <row r="13" spans="1:14" s="13" customFormat="1" ht="27.75" customHeight="1">
      <c r="A13" s="104">
        <v>11</v>
      </c>
      <c r="B13" s="142" t="s">
        <v>187</v>
      </c>
      <c r="C13" s="147" t="s">
        <v>188</v>
      </c>
      <c r="D13" s="147" t="s">
        <v>189</v>
      </c>
      <c r="E13" s="147" t="s">
        <v>190</v>
      </c>
      <c r="F13" s="147" t="s">
        <v>191</v>
      </c>
      <c r="G13" s="147" t="s">
        <v>93</v>
      </c>
      <c r="H13" s="143" t="s">
        <v>94</v>
      </c>
      <c r="I13" s="147">
        <v>100</v>
      </c>
      <c r="J13" s="147"/>
      <c r="K13" s="145"/>
      <c r="L13" s="146">
        <v>44007</v>
      </c>
      <c r="M13" s="110"/>
      <c r="N13" s="110"/>
    </row>
    <row r="14" spans="1:14" s="13" customFormat="1" ht="27.75" customHeight="1">
      <c r="A14" s="126">
        <v>12</v>
      </c>
      <c r="B14" s="142" t="s">
        <v>194</v>
      </c>
      <c r="C14" s="142" t="s">
        <v>195</v>
      </c>
      <c r="D14" s="142" t="s">
        <v>196</v>
      </c>
      <c r="E14" s="142" t="s">
        <v>197</v>
      </c>
      <c r="F14" s="142" t="s">
        <v>198</v>
      </c>
      <c r="G14" s="142" t="s">
        <v>121</v>
      </c>
      <c r="H14" s="177" t="s">
        <v>199</v>
      </c>
      <c r="I14" s="142">
        <v>100</v>
      </c>
      <c r="J14" s="142"/>
      <c r="K14" s="145"/>
      <c r="L14" s="146">
        <v>44163</v>
      </c>
      <c r="M14" s="142"/>
      <c r="N14" s="142"/>
    </row>
    <row r="15" spans="1:14" s="13" customFormat="1" ht="27.75" customHeight="1">
      <c r="A15" s="126">
        <v>13</v>
      </c>
      <c r="B15" s="142" t="s">
        <v>194</v>
      </c>
      <c r="C15" s="147" t="s">
        <v>200</v>
      </c>
      <c r="D15" s="147" t="s">
        <v>196</v>
      </c>
      <c r="E15" s="147" t="s">
        <v>201</v>
      </c>
      <c r="F15" s="142" t="s">
        <v>198</v>
      </c>
      <c r="G15" s="147" t="s">
        <v>121</v>
      </c>
      <c r="H15" s="143" t="s">
        <v>199</v>
      </c>
      <c r="I15" s="142">
        <v>100</v>
      </c>
      <c r="J15" s="142"/>
      <c r="K15" s="145"/>
      <c r="L15" s="146">
        <v>44163</v>
      </c>
      <c r="M15" s="110"/>
      <c r="N15" s="110"/>
    </row>
    <row r="16" spans="1:14" s="13" customFormat="1" ht="27.75" customHeight="1">
      <c r="A16" s="142">
        <v>14</v>
      </c>
      <c r="B16" s="166" t="s">
        <v>150</v>
      </c>
      <c r="C16" s="166" t="s">
        <v>151</v>
      </c>
      <c r="D16" s="166" t="s">
        <v>152</v>
      </c>
      <c r="E16" s="182" t="s">
        <v>217</v>
      </c>
      <c r="F16" s="166" t="s">
        <v>153</v>
      </c>
      <c r="G16" s="183" t="s">
        <v>218</v>
      </c>
      <c r="H16" s="184" t="s">
        <v>219</v>
      </c>
      <c r="I16" s="142">
        <v>100</v>
      </c>
      <c r="J16" s="142"/>
      <c r="K16" s="145"/>
      <c r="L16" s="146">
        <v>43831</v>
      </c>
      <c r="M16" s="110"/>
      <c r="N16" s="110"/>
    </row>
    <row r="17" spans="1:14" s="15" customFormat="1" ht="27.75" customHeight="1">
      <c r="A17" s="34" t="s">
        <v>12</v>
      </c>
      <c r="B17" s="34"/>
      <c r="C17" s="34"/>
      <c r="D17" s="34"/>
      <c r="E17" s="34"/>
      <c r="F17" s="34"/>
      <c r="G17" s="35"/>
      <c r="H17" s="36"/>
      <c r="I17" s="34">
        <f>SUM(I4:I16)</f>
        <v>2100</v>
      </c>
      <c r="J17" s="34"/>
      <c r="L17" s="127"/>
      <c r="M17" s="112"/>
      <c r="N17" s="112"/>
    </row>
    <row r="18" spans="1:10" ht="27.75" customHeight="1">
      <c r="A18" s="37"/>
      <c r="B18" s="37"/>
      <c r="C18" s="37"/>
      <c r="D18" s="37"/>
      <c r="E18" s="37"/>
      <c r="F18" s="37"/>
      <c r="G18" s="38"/>
      <c r="H18" s="39"/>
      <c r="I18" s="37"/>
      <c r="J18" s="34"/>
    </row>
    <row r="19" spans="1:10" ht="27.75" customHeight="1">
      <c r="A19" s="210" t="s">
        <v>13</v>
      </c>
      <c r="B19" s="210"/>
      <c r="C19" s="210"/>
      <c r="D19" s="210"/>
      <c r="E19" s="210"/>
      <c r="F19" s="210"/>
      <c r="G19" s="210"/>
      <c r="H19" s="210"/>
      <c r="I19" s="210"/>
      <c r="J19" s="210"/>
    </row>
    <row r="20" spans="1:14" s="1" customFormat="1" ht="41.25" customHeight="1">
      <c r="A20" s="40" t="s">
        <v>1</v>
      </c>
      <c r="B20" s="40" t="s">
        <v>2</v>
      </c>
      <c r="C20" s="40" t="s">
        <v>14</v>
      </c>
      <c r="D20" s="40" t="s">
        <v>15</v>
      </c>
      <c r="E20" s="40" t="s">
        <v>16</v>
      </c>
      <c r="F20" s="40" t="s">
        <v>17</v>
      </c>
      <c r="G20" s="40" t="s">
        <v>18</v>
      </c>
      <c r="H20" s="40" t="s">
        <v>19</v>
      </c>
      <c r="I20" s="40" t="s">
        <v>20</v>
      </c>
      <c r="J20" s="40" t="s">
        <v>97</v>
      </c>
      <c r="K20" s="30" t="s">
        <v>88</v>
      </c>
      <c r="L20" s="2" t="s">
        <v>86</v>
      </c>
      <c r="M20" s="121"/>
      <c r="N20" s="120"/>
    </row>
    <row r="21" spans="1:14" s="16" customFormat="1" ht="27.75" customHeight="1">
      <c r="A21" s="41">
        <v>1</v>
      </c>
      <c r="B21" s="151" t="s">
        <v>102</v>
      </c>
      <c r="C21" s="151" t="s">
        <v>123</v>
      </c>
      <c r="D21" s="151" t="s">
        <v>124</v>
      </c>
      <c r="E21" s="151">
        <v>2020.06</v>
      </c>
      <c r="F21" s="151" t="s">
        <v>125</v>
      </c>
      <c r="G21" s="151" t="s">
        <v>126</v>
      </c>
      <c r="H21" s="152">
        <v>26.1</v>
      </c>
      <c r="I21" s="153">
        <v>1</v>
      </c>
      <c r="J21" s="153">
        <v>233</v>
      </c>
      <c r="K21" s="153">
        <v>200</v>
      </c>
      <c r="L21" s="152" t="s">
        <v>127</v>
      </c>
      <c r="M21" s="196" t="s">
        <v>128</v>
      </c>
      <c r="N21" s="152" t="s">
        <v>129</v>
      </c>
    </row>
    <row r="22" spans="1:14" s="168" customFormat="1" ht="27.75" customHeight="1">
      <c r="A22" s="165">
        <v>2</v>
      </c>
      <c r="B22" s="147" t="s">
        <v>155</v>
      </c>
      <c r="C22" s="147" t="s">
        <v>160</v>
      </c>
      <c r="D22" s="147" t="s">
        <v>161</v>
      </c>
      <c r="E22" s="147">
        <v>2020.06</v>
      </c>
      <c r="F22" s="147" t="s">
        <v>162</v>
      </c>
      <c r="G22" s="147" t="s">
        <v>21</v>
      </c>
      <c r="H22" s="152">
        <v>26.1</v>
      </c>
      <c r="I22" s="147">
        <v>1</v>
      </c>
      <c r="J22" s="147">
        <v>33</v>
      </c>
      <c r="K22" s="147"/>
      <c r="L22" s="183" t="s">
        <v>220</v>
      </c>
      <c r="M22" s="167" t="s">
        <v>244</v>
      </c>
      <c r="N22" s="152" t="s">
        <v>129</v>
      </c>
    </row>
    <row r="23" spans="1:15" s="16" customFormat="1" ht="27.75" customHeight="1">
      <c r="A23" s="41">
        <v>3</v>
      </c>
      <c r="B23" s="147" t="s">
        <v>167</v>
      </c>
      <c r="C23" s="203" t="s">
        <v>258</v>
      </c>
      <c r="D23" s="147" t="s">
        <v>161</v>
      </c>
      <c r="E23" s="174">
        <v>43831</v>
      </c>
      <c r="F23" s="147" t="s">
        <v>176</v>
      </c>
      <c r="G23" s="147" t="s">
        <v>21</v>
      </c>
      <c r="H23" s="147">
        <v>1.1</v>
      </c>
      <c r="I23" s="147">
        <v>1</v>
      </c>
      <c r="J23" s="204">
        <v>22</v>
      </c>
      <c r="K23" s="41"/>
      <c r="L23" s="186" t="s">
        <v>220</v>
      </c>
      <c r="M23" s="167" t="s">
        <v>245</v>
      </c>
      <c r="N23" s="33" t="s">
        <v>246</v>
      </c>
      <c r="O23" s="201"/>
    </row>
    <row r="24" spans="1:14" s="16" customFormat="1" ht="27.75" customHeight="1">
      <c r="A24" s="41">
        <v>4</v>
      </c>
      <c r="B24" s="147"/>
      <c r="C24" s="147"/>
      <c r="D24" s="147"/>
      <c r="E24" s="174"/>
      <c r="F24" s="147"/>
      <c r="G24" s="147"/>
      <c r="H24" s="147"/>
      <c r="I24" s="147"/>
      <c r="J24" s="147"/>
      <c r="K24" s="41"/>
      <c r="L24" s="138"/>
      <c r="M24" s="41"/>
      <c r="N24" s="41"/>
    </row>
    <row r="25" spans="1:14" s="16" customFormat="1" ht="27.75" customHeight="1">
      <c r="A25" s="41">
        <v>5</v>
      </c>
      <c r="B25" s="41"/>
      <c r="C25" s="41"/>
      <c r="D25" s="41"/>
      <c r="E25" s="41"/>
      <c r="F25" s="41"/>
      <c r="G25" s="41"/>
      <c r="H25" s="41"/>
      <c r="I25" s="41"/>
      <c r="J25" s="41"/>
      <c r="K25" s="41"/>
      <c r="L25" s="138"/>
      <c r="M25" s="41"/>
      <c r="N25" s="41"/>
    </row>
    <row r="26" spans="1:14" s="16" customFormat="1" ht="27.75" customHeight="1">
      <c r="A26" s="41">
        <v>6</v>
      </c>
      <c r="B26" s="41"/>
      <c r="C26" s="41"/>
      <c r="D26" s="41"/>
      <c r="E26" s="41"/>
      <c r="F26" s="41"/>
      <c r="G26" s="41"/>
      <c r="H26" s="41"/>
      <c r="I26" s="41"/>
      <c r="J26" s="43"/>
      <c r="K26" s="41"/>
      <c r="L26" s="138"/>
      <c r="M26" s="41"/>
      <c r="N26" s="41"/>
    </row>
    <row r="27" spans="1:14" s="16" customFormat="1" ht="27.75" customHeight="1">
      <c r="A27" s="41">
        <v>7</v>
      </c>
      <c r="B27" s="11"/>
      <c r="C27" s="11"/>
      <c r="D27" s="11"/>
      <c r="E27" s="11"/>
      <c r="F27" s="11"/>
      <c r="G27" s="11"/>
      <c r="H27" s="11"/>
      <c r="I27" s="11"/>
      <c r="J27" s="11"/>
      <c r="K27" s="41"/>
      <c r="L27" s="138"/>
      <c r="M27" s="41"/>
      <c r="N27" s="41"/>
    </row>
    <row r="28" spans="1:14" s="16" customFormat="1" ht="27.75" customHeight="1">
      <c r="A28" s="41">
        <v>8</v>
      </c>
      <c r="B28" s="11"/>
      <c r="C28" s="11"/>
      <c r="D28" s="11"/>
      <c r="E28" s="11"/>
      <c r="F28" s="11"/>
      <c r="G28" s="11"/>
      <c r="H28" s="11"/>
      <c r="I28" s="11"/>
      <c r="J28" s="11"/>
      <c r="K28" s="41"/>
      <c r="L28" s="41"/>
      <c r="M28" s="11"/>
      <c r="N28" s="41"/>
    </row>
    <row r="29" spans="1:14" s="16" customFormat="1" ht="27.75" customHeight="1">
      <c r="A29" s="41">
        <v>9</v>
      </c>
      <c r="B29" s="11"/>
      <c r="C29" s="11"/>
      <c r="D29" s="11"/>
      <c r="E29" s="11"/>
      <c r="F29" s="11"/>
      <c r="G29" s="11"/>
      <c r="H29" s="11"/>
      <c r="I29" s="11"/>
      <c r="J29" s="11"/>
      <c r="K29" s="41"/>
      <c r="L29" s="41"/>
      <c r="M29" s="11"/>
      <c r="N29" s="41"/>
    </row>
    <row r="30" spans="1:18" s="15" customFormat="1" ht="27.75" customHeight="1">
      <c r="A30" s="44" t="s">
        <v>12</v>
      </c>
      <c r="B30" s="44"/>
      <c r="C30" s="44"/>
      <c r="D30" s="44"/>
      <c r="E30" s="44"/>
      <c r="F30" s="44"/>
      <c r="G30" s="44"/>
      <c r="H30" s="44"/>
      <c r="I30" s="44"/>
      <c r="J30" s="44">
        <f>SUM(J21:J29)</f>
        <v>288</v>
      </c>
      <c r="K30" s="48">
        <f>SUM(K21:K29)</f>
        <v>200</v>
      </c>
      <c r="L30" s="128"/>
      <c r="M30" s="114"/>
      <c r="N30" s="119"/>
      <c r="O30"/>
      <c r="P30"/>
      <c r="Q30"/>
      <c r="R30"/>
    </row>
    <row r="31" spans="1:18" s="15" customFormat="1" ht="27.75" customHeight="1">
      <c r="A31" s="214" t="s">
        <v>22</v>
      </c>
      <c r="B31" s="215"/>
      <c r="C31" s="215"/>
      <c r="D31" s="215"/>
      <c r="E31" s="215"/>
      <c r="F31" s="215"/>
      <c r="G31" s="215"/>
      <c r="H31" s="215"/>
      <c r="I31" s="215"/>
      <c r="J31" s="215"/>
      <c r="K31" s="215"/>
      <c r="L31" s="215"/>
      <c r="M31" s="215"/>
      <c r="N31" s="111"/>
      <c r="O31"/>
      <c r="P31"/>
      <c r="Q31"/>
      <c r="R31"/>
    </row>
    <row r="32" spans="1:12" ht="27.75" customHeight="1">
      <c r="A32" s="10" t="s">
        <v>1</v>
      </c>
      <c r="B32" s="10" t="s">
        <v>23</v>
      </c>
      <c r="C32" s="10" t="s">
        <v>24</v>
      </c>
      <c r="D32" s="10" t="s">
        <v>25</v>
      </c>
      <c r="E32" s="10" t="s">
        <v>26</v>
      </c>
      <c r="F32" s="10" t="s">
        <v>27</v>
      </c>
      <c r="G32" s="45" t="s">
        <v>28</v>
      </c>
      <c r="H32" s="46" t="s">
        <v>8</v>
      </c>
      <c r="I32" s="46" t="s">
        <v>29</v>
      </c>
      <c r="J32" s="46" t="s">
        <v>30</v>
      </c>
      <c r="K32" s="2" t="s">
        <v>87</v>
      </c>
      <c r="L32" s="101" t="s">
        <v>10</v>
      </c>
    </row>
    <row r="33" spans="1:14" s="15" customFormat="1" ht="27.75" customHeight="1">
      <c r="A33" s="33">
        <v>1</v>
      </c>
      <c r="B33" s="147" t="s">
        <v>102</v>
      </c>
      <c r="C33" s="154" t="s">
        <v>130</v>
      </c>
      <c r="D33" s="147" t="s">
        <v>131</v>
      </c>
      <c r="E33" s="147" t="s">
        <v>132</v>
      </c>
      <c r="F33" s="147" t="s">
        <v>31</v>
      </c>
      <c r="G33" s="155">
        <v>0.5</v>
      </c>
      <c r="H33" s="156" t="s">
        <v>133</v>
      </c>
      <c r="I33" s="190">
        <v>100</v>
      </c>
      <c r="J33" s="147">
        <v>0</v>
      </c>
      <c r="K33" s="147">
        <f>SUM(I33:J33)</f>
        <v>100</v>
      </c>
      <c r="L33" s="147"/>
      <c r="M33" s="112"/>
      <c r="N33" s="112"/>
    </row>
    <row r="34" spans="1:14" s="15" customFormat="1" ht="27.75" customHeight="1">
      <c r="A34" s="33">
        <v>2</v>
      </c>
      <c r="B34" s="151" t="s">
        <v>102</v>
      </c>
      <c r="C34" s="151" t="s">
        <v>134</v>
      </c>
      <c r="D34" s="151" t="s">
        <v>135</v>
      </c>
      <c r="E34" s="151" t="s">
        <v>136</v>
      </c>
      <c r="F34" s="151" t="s">
        <v>137</v>
      </c>
      <c r="G34" s="157">
        <v>2</v>
      </c>
      <c r="H34" s="156" t="s">
        <v>133</v>
      </c>
      <c r="I34" s="202">
        <v>30</v>
      </c>
      <c r="J34" s="151">
        <v>0</v>
      </c>
      <c r="K34" s="147">
        <f aca="true" t="shared" si="0" ref="K34:K41">SUM(I34:J34)</f>
        <v>30</v>
      </c>
      <c r="L34" s="151" t="s">
        <v>138</v>
      </c>
      <c r="M34" s="112"/>
      <c r="N34" s="112"/>
    </row>
    <row r="35" spans="1:14" s="170" customFormat="1" ht="27.75" customHeight="1">
      <c r="A35" s="166">
        <v>3</v>
      </c>
      <c r="B35" s="147" t="s">
        <v>155</v>
      </c>
      <c r="C35" s="147" t="s">
        <v>163</v>
      </c>
      <c r="D35" s="147" t="s">
        <v>164</v>
      </c>
      <c r="E35" s="147" t="s">
        <v>165</v>
      </c>
      <c r="F35" s="147" t="s">
        <v>154</v>
      </c>
      <c r="G35" s="155"/>
      <c r="H35" s="172" t="s">
        <v>166</v>
      </c>
      <c r="I35" s="147">
        <v>20</v>
      </c>
      <c r="J35" s="166">
        <v>0</v>
      </c>
      <c r="K35" s="147">
        <f t="shared" si="0"/>
        <v>20</v>
      </c>
      <c r="L35" s="166"/>
      <c r="M35" s="169"/>
      <c r="N35" s="169"/>
    </row>
    <row r="36" spans="1:14" s="15" customFormat="1" ht="27.75" customHeight="1">
      <c r="A36" s="33">
        <v>4</v>
      </c>
      <c r="B36" s="147" t="s">
        <v>179</v>
      </c>
      <c r="C36" s="147" t="s">
        <v>184</v>
      </c>
      <c r="D36" s="147" t="s">
        <v>185</v>
      </c>
      <c r="E36" s="147" t="s">
        <v>186</v>
      </c>
      <c r="F36" s="147" t="s">
        <v>137</v>
      </c>
      <c r="G36" s="155"/>
      <c r="H36" s="191" t="s">
        <v>224</v>
      </c>
      <c r="I36" s="189">
        <v>30</v>
      </c>
      <c r="J36" s="147">
        <v>0</v>
      </c>
      <c r="K36" s="147">
        <f t="shared" si="0"/>
        <v>30</v>
      </c>
      <c r="L36" s="147"/>
      <c r="M36" s="112"/>
      <c r="N36" s="112"/>
    </row>
    <row r="37" spans="1:14" s="15" customFormat="1" ht="27.75" customHeight="1">
      <c r="A37" s="33">
        <v>5</v>
      </c>
      <c r="B37" s="147" t="s">
        <v>194</v>
      </c>
      <c r="C37" s="147" t="s">
        <v>205</v>
      </c>
      <c r="D37" s="183" t="s">
        <v>222</v>
      </c>
      <c r="E37" s="33" t="s">
        <v>235</v>
      </c>
      <c r="F37" s="147" t="s">
        <v>137</v>
      </c>
      <c r="G37" s="155"/>
      <c r="H37" s="156" t="s">
        <v>204</v>
      </c>
      <c r="I37" s="189">
        <v>20</v>
      </c>
      <c r="J37" s="147">
        <v>0</v>
      </c>
      <c r="K37" s="147">
        <f t="shared" si="0"/>
        <v>20</v>
      </c>
      <c r="L37" s="33"/>
      <c r="M37" s="112"/>
      <c r="N37" s="112"/>
    </row>
    <row r="38" spans="1:14" s="1" customFormat="1" ht="27.75" customHeight="1">
      <c r="A38" s="33">
        <v>6</v>
      </c>
      <c r="B38" s="147" t="s">
        <v>194</v>
      </c>
      <c r="C38" s="147" t="s">
        <v>202</v>
      </c>
      <c r="D38" s="183" t="s">
        <v>221</v>
      </c>
      <c r="E38" s="147" t="s">
        <v>203</v>
      </c>
      <c r="F38" s="147" t="s">
        <v>137</v>
      </c>
      <c r="G38" s="155"/>
      <c r="H38" s="156" t="s">
        <v>204</v>
      </c>
      <c r="I38" s="189">
        <v>20</v>
      </c>
      <c r="J38" s="147">
        <v>0</v>
      </c>
      <c r="K38" s="147">
        <f t="shared" si="0"/>
        <v>20</v>
      </c>
      <c r="L38" s="147"/>
      <c r="M38" s="113"/>
      <c r="N38" s="113"/>
    </row>
    <row r="39" spans="1:14" s="15" customFormat="1" ht="39.75" customHeight="1">
      <c r="A39" s="33">
        <v>7</v>
      </c>
      <c r="B39" s="33" t="s">
        <v>225</v>
      </c>
      <c r="C39" s="192" t="s">
        <v>226</v>
      </c>
      <c r="D39" s="192" t="s">
        <v>228</v>
      </c>
      <c r="E39" s="192" t="s">
        <v>230</v>
      </c>
      <c r="F39" s="192" t="s">
        <v>232</v>
      </c>
      <c r="G39" s="155"/>
      <c r="H39" s="176" t="s">
        <v>233</v>
      </c>
      <c r="I39" s="33">
        <v>20</v>
      </c>
      <c r="J39" s="147">
        <v>0</v>
      </c>
      <c r="K39" s="147">
        <f t="shared" si="0"/>
        <v>20</v>
      </c>
      <c r="L39" s="33"/>
      <c r="M39" s="112"/>
      <c r="N39" s="112"/>
    </row>
    <row r="40" spans="1:12" ht="27.75" customHeight="1">
      <c r="A40" s="33">
        <v>8</v>
      </c>
      <c r="B40" s="193" t="s">
        <v>225</v>
      </c>
      <c r="C40" s="192" t="s">
        <v>227</v>
      </c>
      <c r="D40" s="192" t="s">
        <v>229</v>
      </c>
      <c r="E40" s="192" t="s">
        <v>231</v>
      </c>
      <c r="F40" s="193" t="s">
        <v>232</v>
      </c>
      <c r="G40" s="50"/>
      <c r="H40" s="176" t="s">
        <v>234</v>
      </c>
      <c r="I40" s="11">
        <v>20</v>
      </c>
      <c r="J40" s="147">
        <v>0</v>
      </c>
      <c r="K40" s="147">
        <f t="shared" si="0"/>
        <v>20</v>
      </c>
      <c r="L40" s="33"/>
    </row>
    <row r="41" spans="1:12" ht="27.75" customHeight="1">
      <c r="A41" s="33">
        <v>9</v>
      </c>
      <c r="B41" s="147" t="s">
        <v>187</v>
      </c>
      <c r="C41" s="147" t="s">
        <v>192</v>
      </c>
      <c r="D41" s="147" t="s">
        <v>193</v>
      </c>
      <c r="E41" s="147" t="s">
        <v>223</v>
      </c>
      <c r="F41" s="147" t="s">
        <v>31</v>
      </c>
      <c r="G41" s="155">
        <v>0</v>
      </c>
      <c r="H41" s="176" t="s">
        <v>166</v>
      </c>
      <c r="I41" s="189">
        <v>0</v>
      </c>
      <c r="J41" s="33">
        <v>0</v>
      </c>
      <c r="K41" s="147">
        <f t="shared" si="0"/>
        <v>0</v>
      </c>
      <c r="L41" s="33"/>
    </row>
    <row r="42" spans="1:14" s="17" customFormat="1" ht="27.75" customHeight="1">
      <c r="A42" s="33">
        <v>10</v>
      </c>
      <c r="B42" s="193"/>
      <c r="C42" s="192"/>
      <c r="D42" s="192"/>
      <c r="E42" s="192"/>
      <c r="F42" s="193"/>
      <c r="G42" s="50"/>
      <c r="H42" s="176"/>
      <c r="I42" s="11">
        <f>SUM(I33:I41)</f>
        <v>260</v>
      </c>
      <c r="J42" s="11"/>
      <c r="K42" s="11"/>
      <c r="L42" s="11"/>
      <c r="M42" s="115"/>
      <c r="N42" s="115"/>
    </row>
    <row r="43" spans="1:14" s="18" customFormat="1" ht="27.75" customHeight="1">
      <c r="A43" s="33" t="s">
        <v>12</v>
      </c>
      <c r="B43" s="33"/>
      <c r="C43" s="33"/>
      <c r="D43" s="33"/>
      <c r="E43" s="33"/>
      <c r="F43" s="33"/>
      <c r="G43" s="33"/>
      <c r="H43" s="47"/>
      <c r="I43" s="33"/>
      <c r="J43" s="11"/>
      <c r="K43" s="51">
        <f>SUM(K33:K42)</f>
        <v>260</v>
      </c>
      <c r="L43" s="51"/>
      <c r="M43" s="116"/>
      <c r="N43" s="116"/>
    </row>
    <row r="44" spans="1:14" s="18" customFormat="1" ht="27.75" customHeight="1">
      <c r="A44" s="210" t="s">
        <v>33</v>
      </c>
      <c r="B44" s="210"/>
      <c r="C44" s="210"/>
      <c r="D44" s="210"/>
      <c r="E44" s="210"/>
      <c r="F44" s="210"/>
      <c r="G44" s="210"/>
      <c r="H44" s="210"/>
      <c r="I44" s="210"/>
      <c r="J44" s="210"/>
      <c r="K44"/>
      <c r="L44" s="129"/>
      <c r="M44" s="116"/>
      <c r="N44" s="116"/>
    </row>
    <row r="45" spans="1:14" s="18" customFormat="1" ht="27.75" customHeight="1">
      <c r="A45" s="40" t="s">
        <v>1</v>
      </c>
      <c r="B45" s="40" t="s">
        <v>23</v>
      </c>
      <c r="C45" s="40" t="s">
        <v>24</v>
      </c>
      <c r="D45" s="40" t="s">
        <v>34</v>
      </c>
      <c r="E45" s="40" t="s">
        <v>35</v>
      </c>
      <c r="F45" s="31" t="s">
        <v>8</v>
      </c>
      <c r="G45" s="31" t="s">
        <v>36</v>
      </c>
      <c r="H45" s="3" t="s">
        <v>9</v>
      </c>
      <c r="I45" s="42" t="s">
        <v>10</v>
      </c>
      <c r="J45"/>
      <c r="K45"/>
      <c r="L45" s="129"/>
      <c r="M45" s="116"/>
      <c r="N45" s="116"/>
    </row>
    <row r="46" spans="1:14" s="18" customFormat="1" ht="27.75" customHeight="1">
      <c r="A46" s="52">
        <v>1</v>
      </c>
      <c r="B46" s="147" t="s">
        <v>102</v>
      </c>
      <c r="C46" s="158" t="s">
        <v>139</v>
      </c>
      <c r="D46" s="147" t="s">
        <v>140</v>
      </c>
      <c r="E46" s="147" t="s">
        <v>141</v>
      </c>
      <c r="F46" s="159" t="s">
        <v>142</v>
      </c>
      <c r="G46" s="159" t="s">
        <v>143</v>
      </c>
      <c r="H46" s="197">
        <f>G46*150</f>
        <v>195</v>
      </c>
      <c r="I46" s="147"/>
      <c r="J46" s="26"/>
      <c r="K46" s="15"/>
      <c r="L46" s="129"/>
      <c r="M46" s="116"/>
      <c r="N46" s="116"/>
    </row>
    <row r="47" spans="1:14" s="18" customFormat="1" ht="27.75" customHeight="1">
      <c r="A47" s="52">
        <v>2</v>
      </c>
      <c r="B47" s="147" t="s">
        <v>194</v>
      </c>
      <c r="C47" s="178" t="s">
        <v>206</v>
      </c>
      <c r="D47" s="147" t="s">
        <v>207</v>
      </c>
      <c r="E47" s="147" t="s">
        <v>208</v>
      </c>
      <c r="F47" s="159" t="s">
        <v>209</v>
      </c>
      <c r="G47" s="147">
        <v>1.4</v>
      </c>
      <c r="H47" s="197">
        <f>G47*150</f>
        <v>210</v>
      </c>
      <c r="I47" s="33"/>
      <c r="J47" s="26"/>
      <c r="K47" s="15"/>
      <c r="L47" s="129"/>
      <c r="M47" s="116"/>
      <c r="N47" s="116"/>
    </row>
    <row r="48" spans="1:14" s="18" customFormat="1" ht="27.75" customHeight="1">
      <c r="A48" s="52">
        <v>3</v>
      </c>
      <c r="B48" s="33"/>
      <c r="C48" s="33"/>
      <c r="D48" s="33"/>
      <c r="E48" s="33"/>
      <c r="F48" s="53"/>
      <c r="G48" s="53"/>
      <c r="H48" s="49"/>
      <c r="I48" s="33"/>
      <c r="J48" s="15"/>
      <c r="K48" s="15"/>
      <c r="L48" s="129"/>
      <c r="M48" s="116"/>
      <c r="N48" s="116"/>
    </row>
    <row r="49" spans="1:14" s="18" customFormat="1" ht="27.75" customHeight="1">
      <c r="A49" s="52">
        <v>4</v>
      </c>
      <c r="B49" s="33"/>
      <c r="C49" s="33"/>
      <c r="D49" s="33"/>
      <c r="E49" s="33"/>
      <c r="F49" s="53"/>
      <c r="G49" s="53"/>
      <c r="H49" s="49"/>
      <c r="I49" s="33"/>
      <c r="J49" s="15"/>
      <c r="K49" s="15"/>
      <c r="L49" s="129"/>
      <c r="M49" s="116"/>
      <c r="N49" s="116"/>
    </row>
    <row r="50" spans="1:14" s="18" customFormat="1" ht="27.75" customHeight="1">
      <c r="A50" s="33" t="s">
        <v>12</v>
      </c>
      <c r="B50" s="33"/>
      <c r="C50" s="54"/>
      <c r="D50" s="33"/>
      <c r="E50" s="33"/>
      <c r="F50" s="33"/>
      <c r="G50" s="33"/>
      <c r="H50" s="33">
        <f>SUM(H46:H49)</f>
        <v>405</v>
      </c>
      <c r="I50" s="8"/>
      <c r="J50" s="63"/>
      <c r="K50"/>
      <c r="L50" s="129"/>
      <c r="M50" s="116"/>
      <c r="N50" s="116"/>
    </row>
    <row r="51" spans="1:14" s="15" customFormat="1" ht="27.75" customHeight="1">
      <c r="A51" s="210" t="s">
        <v>37</v>
      </c>
      <c r="B51" s="210"/>
      <c r="C51" s="210"/>
      <c r="D51" s="210"/>
      <c r="E51" s="210"/>
      <c r="F51" s="210"/>
      <c r="G51" s="210"/>
      <c r="H51" s="210"/>
      <c r="I51" s="210"/>
      <c r="J51" s="210"/>
      <c r="K51"/>
      <c r="L51" s="129"/>
      <c r="M51" s="112"/>
      <c r="N51" s="112"/>
    </row>
    <row r="52" spans="1:12" ht="27.75" customHeight="1">
      <c r="A52" s="40" t="s">
        <v>1</v>
      </c>
      <c r="B52" s="40" t="s">
        <v>38</v>
      </c>
      <c r="C52" s="40" t="s">
        <v>39</v>
      </c>
      <c r="D52" s="40" t="s">
        <v>40</v>
      </c>
      <c r="E52" s="40" t="s">
        <v>89</v>
      </c>
      <c r="F52" s="98" t="s">
        <v>90</v>
      </c>
      <c r="G52" s="100" t="s">
        <v>91</v>
      </c>
      <c r="H52" s="3" t="s">
        <v>9</v>
      </c>
      <c r="I52" s="3" t="s">
        <v>88</v>
      </c>
      <c r="J52" s="42" t="s">
        <v>10</v>
      </c>
      <c r="K52" s="125"/>
      <c r="L52" s="125"/>
    </row>
    <row r="53" spans="1:12" s="111" customFormat="1" ht="45" customHeight="1">
      <c r="A53" s="32">
        <v>1</v>
      </c>
      <c r="B53" s="32"/>
      <c r="C53" s="32"/>
      <c r="D53" s="32"/>
      <c r="E53" s="86"/>
      <c r="F53" s="133"/>
      <c r="G53" s="55"/>
      <c r="H53" s="44"/>
      <c r="I53" s="51"/>
      <c r="J53" s="32"/>
      <c r="K53" s="139"/>
      <c r="L53" s="140"/>
    </row>
    <row r="54" spans="1:13" ht="27.75" customHeight="1">
      <c r="A54" s="32">
        <v>2</v>
      </c>
      <c r="B54" s="93"/>
      <c r="C54" s="32"/>
      <c r="D54" s="32"/>
      <c r="E54" s="86"/>
      <c r="F54" s="133"/>
      <c r="G54" s="99"/>
      <c r="H54" s="44"/>
      <c r="I54" s="44"/>
      <c r="J54" s="64"/>
      <c r="K54" s="122"/>
      <c r="L54" s="130"/>
      <c r="M54" s="123"/>
    </row>
    <row r="55" spans="1:14" s="1" customFormat="1" ht="27.75" customHeight="1">
      <c r="A55" s="32">
        <v>3</v>
      </c>
      <c r="B55" s="32"/>
      <c r="C55" s="132"/>
      <c r="D55" s="133"/>
      <c r="E55" s="32"/>
      <c r="F55" s="32"/>
      <c r="G55" s="55"/>
      <c r="H55" s="32"/>
      <c r="I55" s="134"/>
      <c r="J55" s="65"/>
      <c r="K55" s="96"/>
      <c r="L55" s="135"/>
      <c r="M55" s="113"/>
      <c r="N55" s="113"/>
    </row>
    <row r="56" spans="1:12" ht="27.75" customHeight="1">
      <c r="A56" s="32">
        <v>4</v>
      </c>
      <c r="B56" s="32"/>
      <c r="C56" s="56"/>
      <c r="D56" s="32"/>
      <c r="E56" s="32"/>
      <c r="F56" s="32"/>
      <c r="G56" s="55"/>
      <c r="H56" s="32"/>
      <c r="I56" s="97"/>
      <c r="J56" s="64"/>
      <c r="K56" s="124"/>
      <c r="L56" s="131"/>
    </row>
    <row r="57" spans="1:12" ht="27.75" customHeight="1">
      <c r="A57" s="32" t="s">
        <v>12</v>
      </c>
      <c r="B57" s="32"/>
      <c r="C57" s="56"/>
      <c r="D57" s="32"/>
      <c r="E57" s="32"/>
      <c r="F57" s="32"/>
      <c r="G57" s="55"/>
      <c r="H57" s="44"/>
      <c r="I57" s="44"/>
      <c r="J57" s="64"/>
      <c r="K57" s="124"/>
      <c r="L57" s="130"/>
    </row>
    <row r="58" spans="1:11" ht="27.75" customHeight="1">
      <c r="A58" s="210" t="s">
        <v>41</v>
      </c>
      <c r="B58" s="210"/>
      <c r="C58" s="210"/>
      <c r="D58" s="210"/>
      <c r="E58" s="210"/>
      <c r="F58" s="210"/>
      <c r="G58" s="210"/>
      <c r="H58" s="210"/>
      <c r="I58" s="210"/>
      <c r="J58" s="210"/>
      <c r="K58" s="62"/>
    </row>
    <row r="59" spans="1:12" ht="27.75" customHeight="1">
      <c r="A59" s="40" t="s">
        <v>1</v>
      </c>
      <c r="B59" s="40" t="s">
        <v>42</v>
      </c>
      <c r="C59" s="40" t="s">
        <v>43</v>
      </c>
      <c r="D59" s="40" t="s">
        <v>44</v>
      </c>
      <c r="E59" s="57" t="s">
        <v>45</v>
      </c>
      <c r="F59" s="40" t="s">
        <v>46</v>
      </c>
      <c r="G59" s="40" t="s">
        <v>47</v>
      </c>
      <c r="H59" s="40" t="s">
        <v>48</v>
      </c>
      <c r="I59" s="40" t="s">
        <v>9</v>
      </c>
      <c r="J59" s="42" t="s">
        <v>10</v>
      </c>
      <c r="K59" s="66"/>
      <c r="L59" s="66"/>
    </row>
    <row r="60" spans="1:14" s="1" customFormat="1" ht="27.75" customHeight="1">
      <c r="A60" s="58">
        <v>1</v>
      </c>
      <c r="B60" s="94"/>
      <c r="C60" s="58"/>
      <c r="D60" s="58"/>
      <c r="E60" s="53"/>
      <c r="F60" s="53"/>
      <c r="G60" s="87"/>
      <c r="H60" s="88"/>
      <c r="I60" s="58"/>
      <c r="J60" s="33"/>
      <c r="K60" s="66"/>
      <c r="L60" s="66"/>
      <c r="M60" s="113"/>
      <c r="N60" s="113"/>
    </row>
    <row r="61" spans="1:14" s="14" customFormat="1" ht="27.75" customHeight="1">
      <c r="A61" s="58">
        <v>2</v>
      </c>
      <c r="B61" s="11"/>
      <c r="C61" s="33"/>
      <c r="D61" s="11"/>
      <c r="E61" s="53"/>
      <c r="F61" s="53"/>
      <c r="G61" s="58"/>
      <c r="H61" s="53"/>
      <c r="I61" s="58"/>
      <c r="J61" s="33"/>
      <c r="K61" s="66"/>
      <c r="L61" s="66"/>
      <c r="M61" s="117"/>
      <c r="N61" s="117"/>
    </row>
    <row r="62" spans="1:14" s="14" customFormat="1" ht="27.75" customHeight="1">
      <c r="A62" s="58">
        <v>3</v>
      </c>
      <c r="B62" s="11"/>
      <c r="C62" s="33"/>
      <c r="D62" s="11"/>
      <c r="E62" s="53"/>
      <c r="F62" s="53"/>
      <c r="G62" s="58"/>
      <c r="H62" s="53"/>
      <c r="I62" s="33"/>
      <c r="J62" s="33"/>
      <c r="K62" s="66"/>
      <c r="L62" s="66"/>
      <c r="M62" s="117"/>
      <c r="N62" s="117"/>
    </row>
    <row r="63" spans="1:12" ht="27.75" customHeight="1">
      <c r="A63" s="33">
        <v>4</v>
      </c>
      <c r="B63" s="33"/>
      <c r="C63" s="33"/>
      <c r="D63" s="33"/>
      <c r="E63" s="33"/>
      <c r="F63" s="33"/>
      <c r="G63" s="33"/>
      <c r="H63" s="33"/>
      <c r="I63" s="33"/>
      <c r="J63" s="49"/>
      <c r="K63" s="66"/>
      <c r="L63" s="66"/>
    </row>
    <row r="64" spans="1:14" s="1" customFormat="1" ht="27.75" customHeight="1">
      <c r="A64" s="210" t="s">
        <v>50</v>
      </c>
      <c r="B64" s="210"/>
      <c r="C64" s="210"/>
      <c r="D64" s="210"/>
      <c r="E64" s="210"/>
      <c r="F64" s="210"/>
      <c r="G64" s="210"/>
      <c r="H64" s="210"/>
      <c r="I64" s="210"/>
      <c r="J64" s="210"/>
      <c r="K64" s="66"/>
      <c r="L64" s="66"/>
      <c r="M64" s="113"/>
      <c r="N64" s="113"/>
    </row>
    <row r="65" spans="1:14" s="12" customFormat="1" ht="54.75" customHeight="1">
      <c r="A65" s="40" t="s">
        <v>1</v>
      </c>
      <c r="B65" s="40" t="s">
        <v>23</v>
      </c>
      <c r="C65" s="40" t="s">
        <v>24</v>
      </c>
      <c r="D65" s="40" t="s">
        <v>51</v>
      </c>
      <c r="E65" s="40" t="s">
        <v>52</v>
      </c>
      <c r="F65" s="31" t="s">
        <v>8</v>
      </c>
      <c r="G65" s="3" t="s">
        <v>9</v>
      </c>
      <c r="H65" s="42" t="s">
        <v>10</v>
      </c>
      <c r="I65"/>
      <c r="J65"/>
      <c r="K65" s="66"/>
      <c r="L65" s="66"/>
      <c r="M65" s="22"/>
      <c r="N65" s="22"/>
    </row>
    <row r="66" spans="1:14" s="12" customFormat="1" ht="27" customHeight="1">
      <c r="A66" s="33">
        <v>1</v>
      </c>
      <c r="B66" s="95"/>
      <c r="C66" s="33"/>
      <c r="D66" s="33"/>
      <c r="E66" s="136"/>
      <c r="F66" s="102"/>
      <c r="G66" s="49"/>
      <c r="H66" s="33"/>
      <c r="I66"/>
      <c r="J66"/>
      <c r="K66"/>
      <c r="M66" s="22"/>
      <c r="N66" s="22"/>
    </row>
    <row r="67" spans="1:14" s="12" customFormat="1" ht="27.75" customHeight="1">
      <c r="A67" s="33">
        <v>2</v>
      </c>
      <c r="B67" s="33"/>
      <c r="C67" s="59"/>
      <c r="D67" s="33"/>
      <c r="E67" s="33"/>
      <c r="F67" s="60"/>
      <c r="G67" s="33"/>
      <c r="H67" s="33"/>
      <c r="I67"/>
      <c r="J67"/>
      <c r="K67"/>
      <c r="M67" s="22"/>
      <c r="N67" s="22"/>
    </row>
    <row r="68" spans="1:14" s="12" customFormat="1" ht="27.75" customHeight="1">
      <c r="A68" s="33">
        <v>3</v>
      </c>
      <c r="B68" s="33"/>
      <c r="C68" s="59"/>
      <c r="D68" s="33"/>
      <c r="E68" s="33"/>
      <c r="F68" s="33"/>
      <c r="G68" s="33"/>
      <c r="H68" s="33"/>
      <c r="I68"/>
      <c r="J68"/>
      <c r="K68"/>
      <c r="M68" s="22"/>
      <c r="N68" s="22"/>
    </row>
    <row r="69" spans="1:15" s="12" customFormat="1" ht="27.75" customHeight="1">
      <c r="A69" s="210" t="s">
        <v>53</v>
      </c>
      <c r="B69" s="210"/>
      <c r="C69" s="210"/>
      <c r="D69" s="210"/>
      <c r="E69" s="210"/>
      <c r="F69" s="210"/>
      <c r="G69" s="210"/>
      <c r="H69" s="210"/>
      <c r="I69" s="210"/>
      <c r="J69" s="210"/>
      <c r="K69"/>
      <c r="M69" s="67"/>
      <c r="N69" s="68"/>
      <c r="O69" s="69"/>
    </row>
    <row r="70" spans="1:14" s="12" customFormat="1" ht="27.75" customHeight="1">
      <c r="A70" s="40" t="s">
        <v>1</v>
      </c>
      <c r="B70" s="40" t="s">
        <v>54</v>
      </c>
      <c r="C70" s="40" t="s">
        <v>55</v>
      </c>
      <c r="D70" s="40" t="s">
        <v>56</v>
      </c>
      <c r="E70" s="40" t="s">
        <v>57</v>
      </c>
      <c r="F70" s="40" t="s">
        <v>58</v>
      </c>
      <c r="G70" s="40" t="s">
        <v>45</v>
      </c>
      <c r="H70" s="31" t="s">
        <v>8</v>
      </c>
      <c r="I70" s="3" t="s">
        <v>9</v>
      </c>
      <c r="J70" s="42" t="s">
        <v>10</v>
      </c>
      <c r="K70"/>
      <c r="L70" s="68"/>
      <c r="M70" s="22"/>
      <c r="N70" s="22"/>
    </row>
    <row r="71" spans="1:14" s="12" customFormat="1" ht="27.75" customHeight="1">
      <c r="A71" s="33"/>
      <c r="B71" s="33"/>
      <c r="C71" s="61"/>
      <c r="D71" s="33"/>
      <c r="E71" s="33"/>
      <c r="F71" s="33"/>
      <c r="G71" s="33"/>
      <c r="H71" s="53"/>
      <c r="I71" s="33"/>
      <c r="J71" s="70"/>
      <c r="K71"/>
      <c r="M71" s="22"/>
      <c r="N71" s="22"/>
    </row>
    <row r="72" spans="1:14" s="19" customFormat="1" ht="27.75" customHeight="1">
      <c r="A72" s="33"/>
      <c r="B72" s="33"/>
      <c r="C72" s="59"/>
      <c r="D72" s="33"/>
      <c r="E72" s="33"/>
      <c r="F72" s="60"/>
      <c r="G72" s="33"/>
      <c r="H72" s="33"/>
      <c r="I72" s="33"/>
      <c r="J72" s="8"/>
      <c r="K72"/>
      <c r="L72" s="12"/>
      <c r="M72" s="20"/>
      <c r="N72" s="20"/>
    </row>
    <row r="73" spans="1:14" s="19" customFormat="1" ht="27.75" customHeight="1">
      <c r="A73" s="71"/>
      <c r="B73" s="71"/>
      <c r="C73" s="71"/>
      <c r="D73" s="33"/>
      <c r="E73" s="33"/>
      <c r="F73" s="71"/>
      <c r="G73" s="72"/>
      <c r="H73" s="33"/>
      <c r="I73" s="33"/>
      <c r="J73" s="8"/>
      <c r="K73"/>
      <c r="M73" s="20"/>
      <c r="N73" s="20"/>
    </row>
    <row r="74" spans="1:14" s="19" customFormat="1" ht="27.75" customHeight="1">
      <c r="A74" s="211" t="s">
        <v>59</v>
      </c>
      <c r="B74" s="211"/>
      <c r="C74" s="211"/>
      <c r="D74" s="211"/>
      <c r="E74" s="211"/>
      <c r="F74" s="211"/>
      <c r="G74" s="211"/>
      <c r="H74" s="211"/>
      <c r="I74" s="211"/>
      <c r="J74" s="63"/>
      <c r="K74"/>
      <c r="M74" s="20"/>
      <c r="N74" s="20"/>
    </row>
    <row r="75" spans="1:14" s="19" customFormat="1" ht="27.75" customHeight="1">
      <c r="A75" s="40" t="s">
        <v>1</v>
      </c>
      <c r="B75" s="40" t="s">
        <v>54</v>
      </c>
      <c r="C75" s="40" t="s">
        <v>60</v>
      </c>
      <c r="D75" s="40" t="s">
        <v>61</v>
      </c>
      <c r="E75" s="40" t="s">
        <v>62</v>
      </c>
      <c r="F75" s="40" t="s">
        <v>63</v>
      </c>
      <c r="G75" s="31" t="s">
        <v>8</v>
      </c>
      <c r="H75" s="3" t="s">
        <v>9</v>
      </c>
      <c r="I75" s="42" t="s">
        <v>10</v>
      </c>
      <c r="J75" s="22"/>
      <c r="K75" s="1"/>
      <c r="M75" s="20"/>
      <c r="N75" s="20"/>
    </row>
    <row r="76" spans="1:12" s="20" customFormat="1" ht="24.75" customHeight="1">
      <c r="A76" s="32">
        <v>1</v>
      </c>
      <c r="B76" s="32" t="s">
        <v>251</v>
      </c>
      <c r="C76" s="160" t="s">
        <v>144</v>
      </c>
      <c r="D76" s="148" t="s">
        <v>64</v>
      </c>
      <c r="E76" s="148" t="s">
        <v>145</v>
      </c>
      <c r="F76" s="158">
        <v>1</v>
      </c>
      <c r="G76" s="161" t="s">
        <v>11</v>
      </c>
      <c r="H76" s="162">
        <v>200</v>
      </c>
      <c r="I76" s="32"/>
      <c r="J76" s="22"/>
      <c r="K76" s="22"/>
      <c r="L76" s="22"/>
    </row>
    <row r="77" spans="1:12" s="20" customFormat="1" ht="24.75" customHeight="1">
      <c r="A77" s="32">
        <v>2</v>
      </c>
      <c r="B77" s="32" t="s">
        <v>251</v>
      </c>
      <c r="C77" s="163" t="s">
        <v>146</v>
      </c>
      <c r="D77" s="148" t="s">
        <v>64</v>
      </c>
      <c r="E77" s="164" t="s">
        <v>147</v>
      </c>
      <c r="F77" s="158">
        <v>1</v>
      </c>
      <c r="G77" s="161" t="s">
        <v>148</v>
      </c>
      <c r="H77" s="162">
        <v>100</v>
      </c>
      <c r="I77" s="32"/>
      <c r="J77" s="22"/>
      <c r="K77" s="22"/>
      <c r="L77" s="22"/>
    </row>
    <row r="78" spans="1:12" s="22" customFormat="1" ht="24.75" customHeight="1">
      <c r="A78" s="32">
        <v>3</v>
      </c>
      <c r="B78" s="32" t="s">
        <v>251</v>
      </c>
      <c r="C78" s="163" t="s">
        <v>149</v>
      </c>
      <c r="D78" s="148" t="s">
        <v>64</v>
      </c>
      <c r="E78" s="164" t="s">
        <v>49</v>
      </c>
      <c r="F78" s="158">
        <v>1</v>
      </c>
      <c r="G78" s="161" t="s">
        <v>11</v>
      </c>
      <c r="H78" s="162">
        <v>600</v>
      </c>
      <c r="I78" s="81"/>
      <c r="J78" s="82"/>
      <c r="K78" s="37"/>
      <c r="L78" s="37"/>
    </row>
    <row r="79" spans="1:12" s="22" customFormat="1" ht="24.75" customHeight="1">
      <c r="A79" s="32"/>
      <c r="B79" s="148"/>
      <c r="C79" s="160"/>
      <c r="D79" s="148"/>
      <c r="E79" s="148"/>
      <c r="F79" s="158"/>
      <c r="G79" s="161"/>
      <c r="H79" s="76"/>
      <c r="I79" s="81"/>
      <c r="J79" s="37"/>
      <c r="K79" s="37"/>
      <c r="L79" s="37"/>
    </row>
    <row r="80" spans="1:12" s="22" customFormat="1" ht="24.75" customHeight="1">
      <c r="A80" s="32"/>
      <c r="B80" s="33"/>
      <c r="C80" s="59"/>
      <c r="D80" s="33"/>
      <c r="E80" s="75"/>
      <c r="F80" s="33"/>
      <c r="G80" s="33"/>
      <c r="I80" s="81"/>
      <c r="J80" s="37"/>
      <c r="K80" s="37"/>
      <c r="L80" s="37"/>
    </row>
    <row r="81" spans="1:11" s="21" customFormat="1" ht="24.75" customHeight="1">
      <c r="A81" s="32" t="s">
        <v>12</v>
      </c>
      <c r="B81" s="44"/>
      <c r="C81" s="32"/>
      <c r="D81" s="44"/>
      <c r="E81" s="32"/>
      <c r="F81" s="73"/>
      <c r="G81" s="74"/>
      <c r="H81" s="31">
        <v>900</v>
      </c>
      <c r="I81" s="29"/>
      <c r="J81" s="80"/>
      <c r="K81" s="22"/>
    </row>
    <row r="82" spans="1:10" ht="14.25">
      <c r="A82" s="77"/>
      <c r="B82" s="68"/>
      <c r="C82" s="77"/>
      <c r="D82" s="68"/>
      <c r="E82" s="77"/>
      <c r="F82" s="67"/>
      <c r="G82" s="78"/>
      <c r="H82" s="79"/>
      <c r="I82" s="83"/>
      <c r="J82" s="28"/>
    </row>
    <row r="83" spans="1:11" ht="19.5" customHeight="1">
      <c r="A83" s="77"/>
      <c r="B83" s="68"/>
      <c r="C83" s="210" t="s">
        <v>65</v>
      </c>
      <c r="D83" s="210"/>
      <c r="E83" s="210"/>
      <c r="F83" s="210"/>
      <c r="G83" s="210"/>
      <c r="H83" s="210"/>
      <c r="I83" s="210"/>
      <c r="J83" s="210"/>
      <c r="K83" s="210"/>
    </row>
    <row r="84" spans="1:9" ht="24">
      <c r="A84" s="40" t="s">
        <v>1</v>
      </c>
      <c r="B84" s="40" t="s">
        <v>23</v>
      </c>
      <c r="C84" s="40" t="s">
        <v>24</v>
      </c>
      <c r="D84" s="40" t="s">
        <v>34</v>
      </c>
      <c r="E84" s="40" t="s">
        <v>35</v>
      </c>
      <c r="F84" s="31" t="s">
        <v>63</v>
      </c>
      <c r="G84" s="31" t="s">
        <v>66</v>
      </c>
      <c r="H84" s="3" t="s">
        <v>9</v>
      </c>
      <c r="I84" s="42" t="s">
        <v>10</v>
      </c>
    </row>
    <row r="85" spans="1:11" s="23" customFormat="1" ht="25.5" customHeight="1">
      <c r="A85" s="33">
        <v>1</v>
      </c>
      <c r="B85" s="147" t="s">
        <v>167</v>
      </c>
      <c r="C85" s="147" t="s">
        <v>177</v>
      </c>
      <c r="D85" s="147" t="s">
        <v>32</v>
      </c>
      <c r="E85" s="147" t="s">
        <v>178</v>
      </c>
      <c r="F85" s="175">
        <v>1</v>
      </c>
      <c r="G85" s="159"/>
      <c r="H85" s="147">
        <v>20</v>
      </c>
      <c r="I85" s="147" t="s">
        <v>67</v>
      </c>
      <c r="J85" s="84"/>
      <c r="K85" s="85"/>
    </row>
    <row r="86" spans="1:11" s="23" customFormat="1" ht="25.5" customHeight="1">
      <c r="A86" s="33"/>
      <c r="B86" s="33"/>
      <c r="C86" s="33"/>
      <c r="D86" s="91"/>
      <c r="E86" s="33"/>
      <c r="F86" s="33"/>
      <c r="G86" s="33"/>
      <c r="H86" s="33"/>
      <c r="I86" s="33"/>
      <c r="J86" s="84"/>
      <c r="K86" s="85"/>
    </row>
    <row r="87" spans="1:11" s="23" customFormat="1" ht="25.5" customHeight="1">
      <c r="A87" s="33"/>
      <c r="B87" s="91"/>
      <c r="C87" s="33"/>
      <c r="D87" s="91"/>
      <c r="E87" s="33"/>
      <c r="F87" s="33"/>
      <c r="G87" s="33"/>
      <c r="H87" s="33"/>
      <c r="I87" s="33"/>
      <c r="J87" s="84"/>
      <c r="K87" s="85"/>
    </row>
    <row r="88" spans="1:11" s="23" customFormat="1" ht="25.5" customHeight="1">
      <c r="A88" s="33"/>
      <c r="B88" s="33"/>
      <c r="C88" s="33"/>
      <c r="D88" s="33"/>
      <c r="E88" s="33"/>
      <c r="F88" s="33"/>
      <c r="G88" s="33"/>
      <c r="H88" s="33"/>
      <c r="I88" s="33"/>
      <c r="J88" s="84"/>
      <c r="K88" s="85"/>
    </row>
    <row r="89" ht="14.25">
      <c r="H89" s="25">
        <f>SUM(H85:H88)</f>
        <v>20</v>
      </c>
    </row>
  </sheetData>
  <sheetProtection/>
  <mergeCells count="11">
    <mergeCell ref="A51:J51"/>
    <mergeCell ref="A58:J58"/>
    <mergeCell ref="A64:J64"/>
    <mergeCell ref="A69:J69"/>
    <mergeCell ref="A74:I74"/>
    <mergeCell ref="C83:K83"/>
    <mergeCell ref="A1:J1"/>
    <mergeCell ref="A2:J2"/>
    <mergeCell ref="A19:J19"/>
    <mergeCell ref="A31:M31"/>
    <mergeCell ref="A44:J44"/>
  </mergeCells>
  <printOptions/>
  <pageMargins left="0.51" right="0.53" top="0.61" bottom="0.61" header="0.5" footer="0.5"/>
  <pageSetup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24"/>
  <sheetViews>
    <sheetView tabSelected="1" zoomScalePageLayoutView="0" workbookViewId="0" topLeftCell="A7">
      <selection activeCell="A6" sqref="A6:IV6"/>
    </sheetView>
  </sheetViews>
  <sheetFormatPr defaultColWidth="9.00390625" defaultRowHeight="14.25"/>
  <cols>
    <col min="1" max="1" width="3.375" style="0" customWidth="1"/>
    <col min="2" max="2" width="6.75390625" style="0" customWidth="1"/>
    <col min="3" max="3" width="7.125" style="0" customWidth="1"/>
    <col min="4" max="6" width="5.625" style="0" customWidth="1"/>
    <col min="7" max="7" width="5.625" style="108" customWidth="1"/>
    <col min="8" max="9" width="5.625" style="0" customWidth="1"/>
    <col min="10" max="10" width="5.75390625" style="0" customWidth="1"/>
    <col min="11" max="11" width="5.75390625" style="108" customWidth="1"/>
    <col min="12" max="12" width="8.125" style="0" customWidth="1"/>
    <col min="13" max="14" width="4.625" style="0" customWidth="1"/>
    <col min="15" max="15" width="7.625" style="0" customWidth="1"/>
    <col min="16" max="17" width="6.375" style="0" customWidth="1"/>
    <col min="18" max="18" width="5.875" style="0" customWidth="1"/>
    <col min="19" max="19" width="6.25390625" style="0" customWidth="1"/>
    <col min="20" max="21" width="7.375" style="0" customWidth="1"/>
    <col min="22" max="22" width="10.75390625" style="206" customWidth="1"/>
    <col min="23" max="23" width="9.00390625" style="206" customWidth="1"/>
  </cols>
  <sheetData>
    <row r="1" spans="1:23" s="1" customFormat="1" ht="30.75" customHeight="1">
      <c r="A1" s="216" t="s">
        <v>99</v>
      </c>
      <c r="B1" s="216"/>
      <c r="C1" s="216"/>
      <c r="D1" s="216"/>
      <c r="E1" s="216"/>
      <c r="F1" s="216"/>
      <c r="G1" s="216"/>
      <c r="H1" s="216"/>
      <c r="I1" s="216"/>
      <c r="J1" s="216"/>
      <c r="K1" s="216"/>
      <c r="L1" s="216"/>
      <c r="M1" s="216"/>
      <c r="N1" s="216"/>
      <c r="O1" s="216"/>
      <c r="P1" s="216"/>
      <c r="Q1" s="216"/>
      <c r="R1" s="216"/>
      <c r="S1" s="216"/>
      <c r="T1" s="137"/>
      <c r="U1" s="137"/>
      <c r="V1" s="206"/>
      <c r="W1" s="206"/>
    </row>
    <row r="2" spans="1:21" ht="28.5" customHeight="1">
      <c r="A2" s="217" t="s">
        <v>216</v>
      </c>
      <c r="B2" s="217"/>
      <c r="C2" s="217"/>
      <c r="D2" s="217"/>
      <c r="E2" s="217"/>
      <c r="F2" s="217"/>
      <c r="G2" s="217"/>
      <c r="H2" s="217"/>
      <c r="I2" s="217"/>
      <c r="J2" s="217"/>
      <c r="K2" s="217"/>
      <c r="L2" s="217"/>
      <c r="M2" s="217"/>
      <c r="N2" s="217"/>
      <c r="O2" s="217"/>
      <c r="P2" s="217"/>
      <c r="Q2" s="217"/>
      <c r="R2" s="217"/>
      <c r="S2" s="217"/>
      <c r="T2" s="141"/>
      <c r="U2" s="141"/>
    </row>
    <row r="3" spans="1:23" s="1" customFormat="1" ht="21.75" customHeight="1">
      <c r="A3" s="218" t="s">
        <v>1</v>
      </c>
      <c r="B3" s="218" t="s">
        <v>54</v>
      </c>
      <c r="C3" s="218" t="s">
        <v>68</v>
      </c>
      <c r="D3" s="221" t="s">
        <v>69</v>
      </c>
      <c r="E3" s="222"/>
      <c r="F3" s="222"/>
      <c r="G3" s="222"/>
      <c r="H3" s="222"/>
      <c r="I3" s="222"/>
      <c r="J3" s="222"/>
      <c r="K3" s="222"/>
      <c r="L3" s="222"/>
      <c r="M3" s="222"/>
      <c r="N3" s="223"/>
      <c r="O3" s="220" t="s">
        <v>70</v>
      </c>
      <c r="P3" s="224" t="s">
        <v>71</v>
      </c>
      <c r="Q3" s="226" t="s">
        <v>72</v>
      </c>
      <c r="R3" s="224" t="s">
        <v>73</v>
      </c>
      <c r="S3" s="224" t="s">
        <v>74</v>
      </c>
      <c r="T3" s="228" t="s">
        <v>100</v>
      </c>
      <c r="U3" s="228" t="s">
        <v>101</v>
      </c>
      <c r="V3" s="231" t="s">
        <v>259</v>
      </c>
      <c r="W3" s="231" t="s">
        <v>260</v>
      </c>
    </row>
    <row r="4" spans="1:23" s="1" customFormat="1" ht="24" customHeight="1">
      <c r="A4" s="218"/>
      <c r="B4" s="218"/>
      <c r="C4" s="219"/>
      <c r="D4" s="3" t="s">
        <v>75</v>
      </c>
      <c r="E4" s="3" t="s">
        <v>76</v>
      </c>
      <c r="F4" s="3" t="s">
        <v>77</v>
      </c>
      <c r="G4" s="105" t="s">
        <v>95</v>
      </c>
      <c r="H4" s="3" t="s">
        <v>78</v>
      </c>
      <c r="I4" s="3" t="s">
        <v>79</v>
      </c>
      <c r="J4" s="3" t="s">
        <v>80</v>
      </c>
      <c r="K4" s="105" t="s">
        <v>96</v>
      </c>
      <c r="L4" s="3" t="s">
        <v>81</v>
      </c>
      <c r="M4" s="92" t="s">
        <v>83</v>
      </c>
      <c r="N4" s="92" t="s">
        <v>84</v>
      </c>
      <c r="O4" s="220"/>
      <c r="P4" s="225"/>
      <c r="Q4" s="227"/>
      <c r="R4" s="225"/>
      <c r="S4" s="225"/>
      <c r="T4" s="229"/>
      <c r="U4" s="230"/>
      <c r="V4" s="231"/>
      <c r="W4" s="231"/>
    </row>
    <row r="5" spans="1:23" ht="21.75" customHeight="1">
      <c r="A5" s="4">
        <v>1</v>
      </c>
      <c r="B5" s="198" t="s">
        <v>252</v>
      </c>
      <c r="C5" s="199" t="s">
        <v>211</v>
      </c>
      <c r="D5" s="179">
        <f>SUMIF('各类科研工作量统计表1'!$B$4:$B$16,B5,'各类科研工作量统计表1'!$I$4:$I$16)</f>
        <v>0</v>
      </c>
      <c r="E5" s="179">
        <f>SUMIF('各类科研工作量统计表1'!$B$4:$B$16,B5,'各类科研工作量统计表1'!$J$4:$J$16)</f>
        <v>0</v>
      </c>
      <c r="F5" s="180">
        <f>SUMIF('各类科研工作量统计表1'!$B$21:$B$29,'科研工作量计算表2'!B5,'各类科研工作量统计表1'!$J$21:$J$29)</f>
        <v>0</v>
      </c>
      <c r="G5" s="181">
        <f>SUMIF('各类科研工作量统计表1'!$B$21:$B$29,'科研工作量计算表2'!B5,'各类科研工作量统计表1'!$K$21:$K$29)</f>
        <v>0</v>
      </c>
      <c r="H5" s="180">
        <f>SUMIF('各类科研工作量统计表1'!$B$33:$B$42,'科研工作量计算表2'!B5,'各类科研工作量统计表1'!$K$33:$K$42)</f>
        <v>0</v>
      </c>
      <c r="I5" s="180">
        <f>SUMIF('各类科研工作量统计表1'!$B$46:$B$49,'科研工作量计算表2'!B5,'各类科研工作量统计表1'!$H$46:$H$49)</f>
        <v>0</v>
      </c>
      <c r="J5" s="180">
        <f>SUMIF('各类科研工作量统计表1'!$B$52:$B$57,'科研工作量计算表2'!B5,'各类科研工作量统计表1'!$H$52:$H$57)</f>
        <v>0</v>
      </c>
      <c r="K5" s="181">
        <f>SUMIF('各类科研工作量统计表1'!$B$52:$B$57,'科研工作量计算表2'!B5,'各类科研工作量统计表1'!$H$52:$I$57)</f>
        <v>0</v>
      </c>
      <c r="L5" s="180">
        <f>SUMIF('各类科研工作量统计表1'!$B$60:$B$63,'科研工作量计算表2'!B5,'各类科研工作量统计表1'!$I$60:$I$63)</f>
        <v>0</v>
      </c>
      <c r="M5" s="180">
        <f>SUMIF('各类科研工作量统计表1'!$B$76:$B$80,B5,'各类科研工作量统计表1'!$H$76:$H$80)</f>
        <v>0</v>
      </c>
      <c r="N5" s="180">
        <f>SUMIF('各类科研工作量统计表1'!$B$85:$B$88,B5,'各类科研工作量统计表1'!$H$85:$H$88)</f>
        <v>0</v>
      </c>
      <c r="O5" s="180">
        <f>D5+F5+M5+L5+J5+I5+H5+N5</f>
        <v>0</v>
      </c>
      <c r="P5" s="200">
        <v>0</v>
      </c>
      <c r="Q5" s="5">
        <f>O5-R5</f>
        <v>0</v>
      </c>
      <c r="R5" s="4">
        <f>E5+G5+I5+K5+L5</f>
        <v>0</v>
      </c>
      <c r="S5" s="4">
        <f>IF(O5&lt;P5,P5-O5,0)</f>
        <v>0</v>
      </c>
      <c r="T5" s="200">
        <v>14</v>
      </c>
      <c r="U5" s="4">
        <f>IF(Q5&gt;=T5,R5,(IF(O5-T5&gt;=0,O5-T5,0)))</f>
        <v>0</v>
      </c>
      <c r="V5" s="205">
        <v>0</v>
      </c>
      <c r="W5" s="205">
        <v>0</v>
      </c>
    </row>
    <row r="6" spans="1:23" ht="21.75" customHeight="1">
      <c r="A6" s="4">
        <v>2</v>
      </c>
      <c r="B6" s="198" t="s">
        <v>210</v>
      </c>
      <c r="C6" s="199" t="s">
        <v>211</v>
      </c>
      <c r="D6" s="179">
        <f>SUMIF('各类科研工作量统计表1'!$B$4:$B$16,B6,'各类科研工作量统计表1'!$I$4:$I$16)</f>
        <v>1200</v>
      </c>
      <c r="E6" s="179">
        <f>SUMIF('各类科研工作量统计表1'!$B$4:$B$16,B6,'各类科研工作量统计表1'!$J$4:$J$16)</f>
        <v>1000</v>
      </c>
      <c r="F6" s="180">
        <f>SUMIF('各类科研工作量统计表1'!$B$21:$B$29,'科研工作量计算表2'!B6,'各类科研工作量统计表1'!$J$21:$J$29)</f>
        <v>233</v>
      </c>
      <c r="G6" s="181">
        <f>SUMIF('各类科研工作量统计表1'!$B$21:$B$29,'科研工作量计算表2'!B6,'各类科研工作量统计表1'!$K$21:$K$29)</f>
        <v>200</v>
      </c>
      <c r="H6" s="180">
        <f>SUMIF('各类科研工作量统计表1'!$B$33:$B$42,'科研工作量计算表2'!B6,'各类科研工作量统计表1'!$K$33:$K$42)</f>
        <v>130</v>
      </c>
      <c r="I6" s="180">
        <f>SUMIF('各类科研工作量统计表1'!$B$46:$B$49,'科研工作量计算表2'!B6,'各类科研工作量统计表1'!$H$46:$H$49)</f>
        <v>195</v>
      </c>
      <c r="J6" s="180">
        <f>SUMIF('各类科研工作量统计表1'!$B$52:$B$57,'科研工作量计算表2'!B6,'各类科研工作量统计表1'!$H$52:$H$57)</f>
        <v>0</v>
      </c>
      <c r="K6" s="181">
        <f>SUMIF('各类科研工作量统计表1'!$B$52:$B$57,'科研工作量计算表2'!B6,'各类科研工作量统计表1'!$H$52:$I$57)</f>
        <v>0</v>
      </c>
      <c r="L6" s="180">
        <f>SUMIF('各类科研工作量统计表1'!$B$60:$B$63,'科研工作量计算表2'!B6,'各类科研工作量统计表1'!$I$60:$I$63)</f>
        <v>0</v>
      </c>
      <c r="M6" s="180">
        <f>SUMIF('各类科研工作量统计表1'!$B$76:$B$80,B6,'各类科研工作量统计表1'!$H$76:$H$80)</f>
        <v>900</v>
      </c>
      <c r="N6" s="180">
        <f>SUMIF('各类科研工作量统计表1'!$B$85:$B$88,B6,'各类科研工作量统计表1'!$H$85:$H$88)</f>
        <v>0</v>
      </c>
      <c r="O6" s="180">
        <f aca="true" t="shared" si="0" ref="O6:O20">D6+F6+M6+L6+J6+I6+H6+N6</f>
        <v>2658</v>
      </c>
      <c r="P6" s="200">
        <v>0</v>
      </c>
      <c r="Q6" s="5">
        <f aca="true" t="shared" si="1" ref="Q6:Q20">O6-R6</f>
        <v>1263</v>
      </c>
      <c r="R6" s="4">
        <f aca="true" t="shared" si="2" ref="R6:R20">E6+G6+I6+K6+L6</f>
        <v>1395</v>
      </c>
      <c r="S6" s="4">
        <f aca="true" t="shared" si="3" ref="S6:S20">IF(O6&lt;P6,P6-O6,0)</f>
        <v>0</v>
      </c>
      <c r="T6" s="200">
        <v>14</v>
      </c>
      <c r="U6" s="4">
        <f aca="true" t="shared" si="4" ref="U6:U21">IF(Q6&gt;=T6,R6,(IF(O6-T6&gt;=0,O6-T6,0)))</f>
        <v>1395</v>
      </c>
      <c r="V6" s="205">
        <v>395</v>
      </c>
      <c r="W6" s="205">
        <v>1000</v>
      </c>
    </row>
    <row r="7" spans="1:23" ht="21.75" customHeight="1">
      <c r="A7" s="4">
        <v>3</v>
      </c>
      <c r="B7" s="198" t="s">
        <v>253</v>
      </c>
      <c r="C7" s="199" t="s">
        <v>212</v>
      </c>
      <c r="D7" s="179">
        <f>SUMIF('各类科研工作量统计表1'!$B$4:$B$16,B7,'各类科研工作量统计表1'!$I$4:$I$16)</f>
        <v>0</v>
      </c>
      <c r="E7" s="179">
        <f>SUMIF('各类科研工作量统计表1'!$B$4:$B$16,B7,'各类科研工作量统计表1'!$J$4:$J$16)</f>
        <v>0</v>
      </c>
      <c r="F7" s="180">
        <f>SUMIF('各类科研工作量统计表1'!$B$21:$B$29,'科研工作量计算表2'!B7,'各类科研工作量统计表1'!$J$21:$J$29)</f>
        <v>0</v>
      </c>
      <c r="G7" s="181">
        <f>SUMIF('各类科研工作量统计表1'!$B$21:$B$29,'科研工作量计算表2'!B7,'各类科研工作量统计表1'!$K$21:$K$29)</f>
        <v>0</v>
      </c>
      <c r="H7" s="180">
        <f>SUMIF('各类科研工作量统计表1'!$B$33:$B$42,'科研工作量计算表2'!B7,'各类科研工作量统计表1'!$K$33:$K$42)</f>
        <v>0</v>
      </c>
      <c r="I7" s="180">
        <f>SUMIF('各类科研工作量统计表1'!$B$46:$B$49,'科研工作量计算表2'!B7,'各类科研工作量统计表1'!$H$46:$H$49)</f>
        <v>0</v>
      </c>
      <c r="J7" s="180">
        <f>SUMIF('各类科研工作量统计表1'!$B$52:$B$57,'科研工作量计算表2'!B7,'各类科研工作量统计表1'!$H$52:$H$57)</f>
        <v>0</v>
      </c>
      <c r="K7" s="181">
        <f>SUMIF('各类科研工作量统计表1'!$B$52:$B$57,'科研工作量计算表2'!B7,'各类科研工作量统计表1'!$H$52:$I$57)</f>
        <v>0</v>
      </c>
      <c r="L7" s="180">
        <f>SUMIF('各类科研工作量统计表1'!$B$60:$B$63,'科研工作量计算表2'!B7,'各类科研工作量统计表1'!$I$60:$I$63)</f>
        <v>0</v>
      </c>
      <c r="M7" s="180">
        <f>SUMIF('各类科研工作量统计表1'!$B$76:$B$80,B7,'各类科研工作量统计表1'!$H$76:$H$80)</f>
        <v>0</v>
      </c>
      <c r="N7" s="180">
        <f>SUMIF('各类科研工作量统计表1'!$B$85:$B$88,B7,'各类科研工作量统计表1'!$H$85:$H$88)</f>
        <v>0</v>
      </c>
      <c r="O7" s="180">
        <f t="shared" si="0"/>
        <v>0</v>
      </c>
      <c r="P7" s="200">
        <v>0</v>
      </c>
      <c r="Q7" s="5">
        <f t="shared" si="1"/>
        <v>0</v>
      </c>
      <c r="R7" s="4">
        <f t="shared" si="2"/>
        <v>0</v>
      </c>
      <c r="S7" s="4">
        <f t="shared" si="3"/>
        <v>0</v>
      </c>
      <c r="T7" s="200">
        <v>34</v>
      </c>
      <c r="U7" s="4">
        <f t="shared" si="4"/>
        <v>0</v>
      </c>
      <c r="V7" s="205">
        <v>0</v>
      </c>
      <c r="W7" s="205">
        <v>0</v>
      </c>
    </row>
    <row r="8" spans="1:23" ht="21.75" customHeight="1">
      <c r="A8" s="4">
        <v>4</v>
      </c>
      <c r="B8" s="198" t="s">
        <v>254</v>
      </c>
      <c r="C8" s="199" t="s">
        <v>212</v>
      </c>
      <c r="D8" s="179">
        <f>SUMIF('各类科研工作量统计表1'!$B$4:$B$16,B8,'各类科研工作量统计表1'!$I$4:$I$16)</f>
        <v>0</v>
      </c>
      <c r="E8" s="179">
        <f>SUMIF('各类科研工作量统计表1'!$B$4:$B$16,B8,'各类科研工作量统计表1'!$J$4:$J$16)</f>
        <v>0</v>
      </c>
      <c r="F8" s="180">
        <f>SUMIF('各类科研工作量统计表1'!$B$21:$B$29,'科研工作量计算表2'!B8,'各类科研工作量统计表1'!$J$21:$J$29)</f>
        <v>0</v>
      </c>
      <c r="G8" s="181">
        <f>SUMIF('各类科研工作量统计表1'!$B$21:$B$29,'科研工作量计算表2'!B8,'各类科研工作量统计表1'!$K$21:$K$29)</f>
        <v>0</v>
      </c>
      <c r="H8" s="180">
        <f>SUMIF('各类科研工作量统计表1'!$B$33:$B$42,'科研工作量计算表2'!B8,'各类科研工作量统计表1'!$K$33:$K$42)</f>
        <v>0</v>
      </c>
      <c r="I8" s="180">
        <f>SUMIF('各类科研工作量统计表1'!$B$46:$B$49,'科研工作量计算表2'!B8,'各类科研工作量统计表1'!$H$46:$H$49)</f>
        <v>0</v>
      </c>
      <c r="J8" s="180">
        <f>SUMIF('各类科研工作量统计表1'!$B$52:$B$57,'科研工作量计算表2'!B8,'各类科研工作量统计表1'!$H$52:$H$57)</f>
        <v>0</v>
      </c>
      <c r="K8" s="181">
        <f>SUMIF('各类科研工作量统计表1'!$B$52:$B$57,'科研工作量计算表2'!B8,'各类科研工作量统计表1'!$H$52:$I$57)</f>
        <v>0</v>
      </c>
      <c r="L8" s="180">
        <f>SUMIF('各类科研工作量统计表1'!$B$60:$B$63,'科研工作量计算表2'!B8,'各类科研工作量统计表1'!$I$60:$I$63)</f>
        <v>0</v>
      </c>
      <c r="M8" s="180">
        <f>SUMIF('各类科研工作量统计表1'!$B$76:$B$80,B8,'各类科研工作量统计表1'!$H$76:$H$80)</f>
        <v>0</v>
      </c>
      <c r="N8" s="180">
        <f>SUMIF('各类科研工作量统计表1'!$B$85:$B$88,B8,'各类科研工作量统计表1'!$H$85:$H$88)</f>
        <v>0</v>
      </c>
      <c r="O8" s="180">
        <f t="shared" si="0"/>
        <v>0</v>
      </c>
      <c r="P8" s="200">
        <v>0</v>
      </c>
      <c r="Q8" s="5">
        <f t="shared" si="1"/>
        <v>0</v>
      </c>
      <c r="R8" s="4">
        <f t="shared" si="2"/>
        <v>0</v>
      </c>
      <c r="S8" s="4">
        <f t="shared" si="3"/>
        <v>0</v>
      </c>
      <c r="T8" s="200">
        <v>34</v>
      </c>
      <c r="U8" s="4">
        <f t="shared" si="4"/>
        <v>0</v>
      </c>
      <c r="V8" s="205">
        <v>0</v>
      </c>
      <c r="W8" s="205">
        <v>0</v>
      </c>
    </row>
    <row r="9" spans="1:23" ht="21.75" customHeight="1">
      <c r="A9" s="4">
        <v>5</v>
      </c>
      <c r="B9" s="198" t="s">
        <v>255</v>
      </c>
      <c r="C9" s="199" t="s">
        <v>212</v>
      </c>
      <c r="D9" s="179">
        <f>SUMIF('各类科研工作量统计表1'!$B$4:$B$16,B9,'各类科研工作量统计表1'!$I$4:$I$16)</f>
        <v>0</v>
      </c>
      <c r="E9" s="179">
        <f>SUMIF('各类科研工作量统计表1'!$B$4:$B$16,B9,'各类科研工作量统计表1'!$J$4:$J$16)</f>
        <v>0</v>
      </c>
      <c r="F9" s="180">
        <f>SUMIF('各类科研工作量统计表1'!$B$21:$B$29,'科研工作量计算表2'!B9,'各类科研工作量统计表1'!$J$21:$J$29)</f>
        <v>0</v>
      </c>
      <c r="G9" s="181">
        <f>SUMIF('各类科研工作量统计表1'!$B$21:$B$29,'科研工作量计算表2'!B9,'各类科研工作量统计表1'!$K$21:$K$29)</f>
        <v>0</v>
      </c>
      <c r="H9" s="180">
        <f>SUMIF('各类科研工作量统计表1'!$B$33:$B$42,'科研工作量计算表2'!B9,'各类科研工作量统计表1'!$K$33:$K$42)</f>
        <v>0</v>
      </c>
      <c r="I9" s="180">
        <f>SUMIF('各类科研工作量统计表1'!$B$46:$B$49,'科研工作量计算表2'!B9,'各类科研工作量统计表1'!$H$46:$H$49)</f>
        <v>0</v>
      </c>
      <c r="J9" s="180">
        <f>SUMIF('各类科研工作量统计表1'!$B$52:$B$57,'科研工作量计算表2'!B9,'各类科研工作量统计表1'!$H$52:$H$57)</f>
        <v>0</v>
      </c>
      <c r="K9" s="181">
        <f>SUMIF('各类科研工作量统计表1'!$B$52:$B$57,'科研工作量计算表2'!B9,'各类科研工作量统计表1'!$H$52:$I$57)</f>
        <v>0</v>
      </c>
      <c r="L9" s="180">
        <f>SUMIF('各类科研工作量统计表1'!$B$60:$B$63,'科研工作量计算表2'!B9,'各类科研工作量统计表1'!$I$60:$I$63)</f>
        <v>0</v>
      </c>
      <c r="M9" s="180">
        <f>SUMIF('各类科研工作量统计表1'!$B$76:$B$80,B9,'各类科研工作量统计表1'!$H$76:$H$80)</f>
        <v>0</v>
      </c>
      <c r="N9" s="180">
        <f>SUMIF('各类科研工作量统计表1'!$B$85:$B$88,B9,'各类科研工作量统计表1'!$H$85:$H$88)</f>
        <v>0</v>
      </c>
      <c r="O9" s="180">
        <f t="shared" si="0"/>
        <v>0</v>
      </c>
      <c r="P9" s="200">
        <v>0</v>
      </c>
      <c r="Q9" s="5">
        <f t="shared" si="1"/>
        <v>0</v>
      </c>
      <c r="R9" s="4">
        <f t="shared" si="2"/>
        <v>0</v>
      </c>
      <c r="S9" s="4">
        <f t="shared" si="3"/>
        <v>0</v>
      </c>
      <c r="T9" s="200">
        <v>34</v>
      </c>
      <c r="U9" s="4">
        <f t="shared" si="4"/>
        <v>0</v>
      </c>
      <c r="V9" s="205">
        <v>0</v>
      </c>
      <c r="W9" s="205">
        <v>0</v>
      </c>
    </row>
    <row r="10" spans="1:23" ht="21.75" customHeight="1">
      <c r="A10" s="4">
        <v>6</v>
      </c>
      <c r="B10" s="198" t="s">
        <v>187</v>
      </c>
      <c r="C10" s="199" t="s">
        <v>211</v>
      </c>
      <c r="D10" s="179">
        <f>SUMIF('各类科研工作量统计表1'!$B$4:$B$16,B10,'各类科研工作量统计表1'!$I$4:$I$16)</f>
        <v>100</v>
      </c>
      <c r="E10" s="179">
        <f>SUMIF('各类科研工作量统计表1'!$B$4:$B$16,B10,'各类科研工作量统计表1'!$J$4:$J$16)</f>
        <v>0</v>
      </c>
      <c r="F10" s="180">
        <f>SUMIF('各类科研工作量统计表1'!$B$21:$B$29,'科研工作量计算表2'!B10,'各类科研工作量统计表1'!$J$21:$J$29)</f>
        <v>0</v>
      </c>
      <c r="G10" s="181">
        <f>SUMIF('各类科研工作量统计表1'!$B$21:$B$29,'科研工作量计算表2'!B10,'各类科研工作量统计表1'!$K$21:$K$29)</f>
        <v>0</v>
      </c>
      <c r="H10" s="180">
        <f>SUMIF('各类科研工作量统计表1'!$B$33:$B$42,'科研工作量计算表2'!B10,'各类科研工作量统计表1'!$K$33:$K$42)</f>
        <v>0</v>
      </c>
      <c r="I10" s="180">
        <f>SUMIF('各类科研工作量统计表1'!$B$46:$B$49,'科研工作量计算表2'!B10,'各类科研工作量统计表1'!$H$46:$H$49)</f>
        <v>0</v>
      </c>
      <c r="J10" s="180">
        <f>SUMIF('各类科研工作量统计表1'!$B$52:$B$57,'科研工作量计算表2'!B10,'各类科研工作量统计表1'!$H$52:$H$57)</f>
        <v>0</v>
      </c>
      <c r="K10" s="181">
        <f>SUMIF('各类科研工作量统计表1'!$B$52:$B$57,'科研工作量计算表2'!B10,'各类科研工作量统计表1'!$H$52:$I$57)</f>
        <v>0</v>
      </c>
      <c r="L10" s="180">
        <f>SUMIF('各类科研工作量统计表1'!$B$60:$B$63,'科研工作量计算表2'!B10,'各类科研工作量统计表1'!$I$60:$I$63)</f>
        <v>0</v>
      </c>
      <c r="M10" s="180">
        <f>SUMIF('各类科研工作量统计表1'!$B$76:$B$80,B10,'各类科研工作量统计表1'!$H$76:$H$80)</f>
        <v>0</v>
      </c>
      <c r="N10" s="180">
        <f>SUMIF('各类科研工作量统计表1'!$B$85:$B$88,B10,'各类科研工作量统计表1'!$H$85:$H$88)</f>
        <v>0</v>
      </c>
      <c r="O10" s="180">
        <f t="shared" si="0"/>
        <v>100</v>
      </c>
      <c r="P10" s="200">
        <v>70</v>
      </c>
      <c r="Q10" s="5">
        <f t="shared" si="1"/>
        <v>100</v>
      </c>
      <c r="R10" s="4">
        <f t="shared" si="2"/>
        <v>0</v>
      </c>
      <c r="S10" s="4">
        <f t="shared" si="3"/>
        <v>0</v>
      </c>
      <c r="T10" s="200">
        <v>70</v>
      </c>
      <c r="U10" s="4">
        <f t="shared" si="4"/>
        <v>0</v>
      </c>
      <c r="V10" s="205">
        <v>0</v>
      </c>
      <c r="W10" s="205">
        <v>0</v>
      </c>
    </row>
    <row r="11" spans="1:23" ht="21.75" customHeight="1">
      <c r="A11" s="4">
        <v>7</v>
      </c>
      <c r="B11" s="198" t="s">
        <v>167</v>
      </c>
      <c r="C11" s="199" t="s">
        <v>212</v>
      </c>
      <c r="D11" s="179">
        <f>SUMIF('各类科研工作量统计表1'!$B$4:$B$16,B11,'各类科研工作量统计表1'!$I$4:$I$16)</f>
        <v>200</v>
      </c>
      <c r="E11" s="179">
        <f>SUMIF('各类科研工作量统计表1'!$B$4:$B$16,B11,'各类科研工作量统计表1'!$J$4:$J$16)</f>
        <v>0</v>
      </c>
      <c r="F11" s="180">
        <f>SUMIF('各类科研工作量统计表1'!$B$21:$B$29,'科研工作量计算表2'!B11,'各类科研工作量统计表1'!$J$21:$J$29)</f>
        <v>22</v>
      </c>
      <c r="G11" s="181">
        <f>SUMIF('各类科研工作量统计表1'!$B$21:$B$29,'科研工作量计算表2'!B11,'各类科研工作量统计表1'!$K$21:$K$29)</f>
        <v>0</v>
      </c>
      <c r="H11" s="180">
        <f>SUMIF('各类科研工作量统计表1'!$B$33:$B$42,'科研工作量计算表2'!B11,'各类科研工作量统计表1'!$K$33:$K$42)</f>
        <v>0</v>
      </c>
      <c r="I11" s="180">
        <f>SUMIF('各类科研工作量统计表1'!$B$46:$B$49,'科研工作量计算表2'!B11,'各类科研工作量统计表1'!$H$46:$H$49)</f>
        <v>0</v>
      </c>
      <c r="J11" s="180">
        <f>SUMIF('各类科研工作量统计表1'!$B$52:$B$57,'科研工作量计算表2'!B11,'各类科研工作量统计表1'!$H$52:$H$57)</f>
        <v>0</v>
      </c>
      <c r="K11" s="181">
        <f>SUMIF('各类科研工作量统计表1'!$B$52:$B$57,'科研工作量计算表2'!B11,'各类科研工作量统计表1'!$H$52:$I$57)</f>
        <v>0</v>
      </c>
      <c r="L11" s="180">
        <f>SUMIF('各类科研工作量统计表1'!$B$60:$B$63,'科研工作量计算表2'!B11,'各类科研工作量统计表1'!$I$60:$I$63)</f>
        <v>0</v>
      </c>
      <c r="M11" s="180">
        <f>SUMIF('各类科研工作量统计表1'!$B$76:$B$80,B11,'各类科研工作量统计表1'!$H$76:$H$80)</f>
        <v>0</v>
      </c>
      <c r="N11" s="180">
        <f>SUMIF('各类科研工作量统计表1'!$B$85:$B$88,B11,'各类科研工作量统计表1'!$H$85:$H$88)</f>
        <v>20</v>
      </c>
      <c r="O11" s="180">
        <f t="shared" si="0"/>
        <v>242</v>
      </c>
      <c r="P11" s="200">
        <v>210</v>
      </c>
      <c r="Q11" s="5">
        <f t="shared" si="1"/>
        <v>242</v>
      </c>
      <c r="R11" s="4">
        <f t="shared" si="2"/>
        <v>0</v>
      </c>
      <c r="S11" s="4">
        <f t="shared" si="3"/>
        <v>0</v>
      </c>
      <c r="T11" s="200">
        <v>210</v>
      </c>
      <c r="U11" s="4">
        <f t="shared" si="4"/>
        <v>0</v>
      </c>
      <c r="V11" s="205">
        <v>0</v>
      </c>
      <c r="W11" s="205">
        <v>0</v>
      </c>
    </row>
    <row r="12" spans="1:23" ht="21.75" customHeight="1">
      <c r="A12" s="4">
        <v>8</v>
      </c>
      <c r="B12" s="198" t="s">
        <v>214</v>
      </c>
      <c r="C12" s="199" t="s">
        <v>211</v>
      </c>
      <c r="D12" s="179">
        <f>SUMIF('各类科研工作量统计表1'!$B$4:$B$16,B12,'各类科研工作量统计表1'!$I$4:$I$16)</f>
        <v>200</v>
      </c>
      <c r="E12" s="179">
        <f>SUMIF('各类科研工作量统计表1'!$B$4:$B$16,B12,'各类科研工作量统计表1'!$J$4:$J$16)</f>
        <v>0</v>
      </c>
      <c r="F12" s="180">
        <f>SUMIF('各类科研工作量统计表1'!$B$21:$B$29,'科研工作量计算表2'!B12,'各类科研工作量统计表1'!$J$21:$J$29)</f>
        <v>0</v>
      </c>
      <c r="G12" s="181">
        <f>SUMIF('各类科研工作量统计表1'!$B$21:$B$29,'科研工作量计算表2'!B12,'各类科研工作量统计表1'!$K$21:$K$29)</f>
        <v>0</v>
      </c>
      <c r="H12" s="180">
        <f>SUMIF('各类科研工作量统计表1'!$B$33:$B$42,'科研工作量计算表2'!B12,'各类科研工作量统计表1'!$K$33:$K$42)</f>
        <v>40</v>
      </c>
      <c r="I12" s="180">
        <f>SUMIF('各类科研工作量统计表1'!$B$46:$B$49,'科研工作量计算表2'!B12,'各类科研工作量统计表1'!$H$46:$H$49)</f>
        <v>210</v>
      </c>
      <c r="J12" s="180">
        <f>SUMIF('各类科研工作量统计表1'!$B$52:$B$57,'科研工作量计算表2'!B12,'各类科研工作量统计表1'!$H$52:$H$57)</f>
        <v>0</v>
      </c>
      <c r="K12" s="181">
        <f>SUMIF('各类科研工作量统计表1'!$B$52:$B$57,'科研工作量计算表2'!B12,'各类科研工作量统计表1'!$H$52:$I$57)</f>
        <v>0</v>
      </c>
      <c r="L12" s="180">
        <f>SUMIF('各类科研工作量统计表1'!$B$60:$B$63,'科研工作量计算表2'!B12,'各类科研工作量统计表1'!$I$60:$I$63)</f>
        <v>0</v>
      </c>
      <c r="M12" s="180">
        <f>SUMIF('各类科研工作量统计表1'!$B$76:$B$80,B12,'各类科研工作量统计表1'!$H$76:$H$80)</f>
        <v>0</v>
      </c>
      <c r="N12" s="180">
        <f>SUMIF('各类科研工作量统计表1'!$B$85:$B$88,B12,'各类科研工作量统计表1'!$H$85:$H$88)</f>
        <v>0</v>
      </c>
      <c r="O12" s="180">
        <f t="shared" si="0"/>
        <v>450</v>
      </c>
      <c r="P12" s="200">
        <v>70</v>
      </c>
      <c r="Q12" s="5">
        <f t="shared" si="1"/>
        <v>240</v>
      </c>
      <c r="R12" s="4">
        <f t="shared" si="2"/>
        <v>210</v>
      </c>
      <c r="S12" s="4">
        <f t="shared" si="3"/>
        <v>0</v>
      </c>
      <c r="T12" s="200">
        <v>70</v>
      </c>
      <c r="U12" s="4">
        <f t="shared" si="4"/>
        <v>210</v>
      </c>
      <c r="V12" s="205">
        <v>210</v>
      </c>
      <c r="W12" s="205">
        <v>0</v>
      </c>
    </row>
    <row r="13" spans="1:23" ht="21.75" customHeight="1">
      <c r="A13" s="4">
        <v>9</v>
      </c>
      <c r="B13" s="198" t="s">
        <v>247</v>
      </c>
      <c r="C13" s="199" t="s">
        <v>213</v>
      </c>
      <c r="D13" s="179">
        <f>SUMIF('各类科研工作量统计表1'!$B$4:$B$16,B13,'各类科研工作量统计表1'!$I$4:$I$16)</f>
        <v>0</v>
      </c>
      <c r="E13" s="179">
        <f>SUMIF('各类科研工作量统计表1'!$B$4:$B$16,B13,'各类科研工作量统计表1'!$J$4:$J$16)</f>
        <v>0</v>
      </c>
      <c r="F13" s="180">
        <f>SUMIF('各类科研工作量统计表1'!$B$21:$B$29,'科研工作量计算表2'!B13,'各类科研工作量统计表1'!$J$21:$J$29)</f>
        <v>0</v>
      </c>
      <c r="G13" s="181">
        <f>SUMIF('各类科研工作量统计表1'!$B$21:$B$29,'科研工作量计算表2'!B13,'各类科研工作量统计表1'!$K$21:$K$29)</f>
        <v>0</v>
      </c>
      <c r="H13" s="180">
        <f>SUMIF('各类科研工作量统计表1'!$B$33:$B$42,'科研工作量计算表2'!B13,'各类科研工作量统计表1'!$K$33:$K$42)</f>
        <v>0</v>
      </c>
      <c r="I13" s="180">
        <f>SUMIF('各类科研工作量统计表1'!$B$46:$B$49,'科研工作量计算表2'!B13,'各类科研工作量统计表1'!$H$46:$H$49)</f>
        <v>0</v>
      </c>
      <c r="J13" s="180">
        <f>SUMIF('各类科研工作量统计表1'!$B$52:$B$57,'科研工作量计算表2'!B13,'各类科研工作量统计表1'!$H$52:$H$57)</f>
        <v>0</v>
      </c>
      <c r="K13" s="181">
        <f>SUMIF('各类科研工作量统计表1'!$B$52:$B$57,'科研工作量计算表2'!B13,'各类科研工作量统计表1'!$H$52:$I$57)</f>
        <v>0</v>
      </c>
      <c r="L13" s="180">
        <f>SUMIF('各类科研工作量统计表1'!$B$60:$B$63,'科研工作量计算表2'!B13,'各类科研工作量统计表1'!$I$60:$I$63)</f>
        <v>0</v>
      </c>
      <c r="M13" s="180">
        <f>SUMIF('各类科研工作量统计表1'!$B$76:$B$80,B13,'各类科研工作量统计表1'!$H$76:$H$80)</f>
        <v>0</v>
      </c>
      <c r="N13" s="180">
        <f>SUMIF('各类科研工作量统计表1'!$B$85:$B$88,B13,'各类科研工作量统计表1'!$H$85:$H$88)</f>
        <v>0</v>
      </c>
      <c r="O13" s="180">
        <f t="shared" si="0"/>
        <v>0</v>
      </c>
      <c r="P13" s="200">
        <v>0</v>
      </c>
      <c r="Q13" s="5">
        <f t="shared" si="1"/>
        <v>0</v>
      </c>
      <c r="R13" s="4">
        <f t="shared" si="2"/>
        <v>0</v>
      </c>
      <c r="S13" s="4">
        <f t="shared" si="3"/>
        <v>0</v>
      </c>
      <c r="T13" s="200">
        <v>0</v>
      </c>
      <c r="U13" s="4">
        <f t="shared" si="4"/>
        <v>0</v>
      </c>
      <c r="V13" s="205">
        <v>0</v>
      </c>
      <c r="W13" s="205">
        <v>0</v>
      </c>
    </row>
    <row r="14" spans="1:23" ht="21.75" customHeight="1">
      <c r="A14" s="4">
        <v>10</v>
      </c>
      <c r="B14" s="198" t="s">
        <v>155</v>
      </c>
      <c r="C14" s="199" t="s">
        <v>213</v>
      </c>
      <c r="D14" s="179">
        <f>SUMIF('各类科研工作量统计表1'!$B$4:$B$16,B14,'各类科研工作量统计表1'!$I$4:$I$16)</f>
        <v>200</v>
      </c>
      <c r="E14" s="179">
        <f>SUMIF('各类科研工作量统计表1'!$B$4:$B$16,B14,'各类科研工作量统计表1'!$J$4:$J$16)</f>
        <v>0</v>
      </c>
      <c r="F14" s="180">
        <f>SUMIF('各类科研工作量统计表1'!$B$21:$B$29,'科研工作量计算表2'!B14,'各类科研工作量统计表1'!$J$21:$J$29)</f>
        <v>33</v>
      </c>
      <c r="G14" s="181">
        <f>SUMIF('各类科研工作量统计表1'!$B$21:$B$29,'科研工作量计算表2'!B14,'各类科研工作量统计表1'!$K$21:$K$29)</f>
        <v>0</v>
      </c>
      <c r="H14" s="180">
        <f>SUMIF('各类科研工作量统计表1'!$B$33:$B$42,'科研工作量计算表2'!B14,'各类科研工作量统计表1'!$K$33:$K$42)</f>
        <v>20</v>
      </c>
      <c r="I14" s="180">
        <f>SUMIF('各类科研工作量统计表1'!$B$46:$B$49,'科研工作量计算表2'!B14,'各类科研工作量统计表1'!$H$46:$H$49)</f>
        <v>0</v>
      </c>
      <c r="J14" s="180">
        <f>SUMIF('各类科研工作量统计表1'!$B$52:$B$57,'科研工作量计算表2'!B14,'各类科研工作量统计表1'!$H$52:$H$57)</f>
        <v>0</v>
      </c>
      <c r="K14" s="181">
        <f>SUMIF('各类科研工作量统计表1'!$B$52:$B$57,'科研工作量计算表2'!B14,'各类科研工作量统计表1'!$H$52:$I$57)</f>
        <v>0</v>
      </c>
      <c r="L14" s="180">
        <f>SUMIF('各类科研工作量统计表1'!$B$60:$B$63,'科研工作量计算表2'!B14,'各类科研工作量统计表1'!$I$60:$I$63)</f>
        <v>0</v>
      </c>
      <c r="M14" s="180">
        <f>SUMIF('各类科研工作量统计表1'!$B$76:$B$80,B14,'各类科研工作量统计表1'!$H$76:$H$80)</f>
        <v>0</v>
      </c>
      <c r="N14" s="180">
        <f>SUMIF('各类科研工作量统计表1'!$B$85:$B$88,B14,'各类科研工作量统计表1'!$H$85:$H$88)</f>
        <v>0</v>
      </c>
      <c r="O14" s="180">
        <f t="shared" si="0"/>
        <v>253</v>
      </c>
      <c r="P14" s="200">
        <v>0</v>
      </c>
      <c r="Q14" s="5">
        <f t="shared" si="1"/>
        <v>253</v>
      </c>
      <c r="R14" s="4">
        <f t="shared" si="2"/>
        <v>0</v>
      </c>
      <c r="S14" s="4">
        <f t="shared" si="3"/>
        <v>0</v>
      </c>
      <c r="T14" s="200">
        <v>0</v>
      </c>
      <c r="U14" s="4">
        <f t="shared" si="4"/>
        <v>0</v>
      </c>
      <c r="V14" s="205">
        <v>0</v>
      </c>
      <c r="W14" s="205">
        <v>0</v>
      </c>
    </row>
    <row r="15" spans="1:23" ht="21.75" customHeight="1">
      <c r="A15" s="4">
        <v>11</v>
      </c>
      <c r="B15" s="198" t="s">
        <v>150</v>
      </c>
      <c r="C15" s="199" t="s">
        <v>213</v>
      </c>
      <c r="D15" s="179">
        <f>SUMIF('各类科研工作量统计表1'!$B$4:$B$16,B15,'各类科研工作量统计表1'!$I$4:$I$16)</f>
        <v>100</v>
      </c>
      <c r="E15" s="179">
        <f>SUMIF('各类科研工作量统计表1'!$B$4:$B$16,B15,'各类科研工作量统计表1'!$J$4:$J$16)</f>
        <v>0</v>
      </c>
      <c r="F15" s="180">
        <f>SUMIF('各类科研工作量统计表1'!$B$21:$B$29,'科研工作量计算表2'!B15,'各类科研工作量统计表1'!$J$21:$J$29)</f>
        <v>0</v>
      </c>
      <c r="G15" s="181">
        <f>SUMIF('各类科研工作量统计表1'!$B$21:$B$29,'科研工作量计算表2'!B15,'各类科研工作量统计表1'!$K$21:$K$29)</f>
        <v>0</v>
      </c>
      <c r="H15" s="180">
        <f>SUMIF('各类科研工作量统计表1'!$B$33:$B$42,'科研工作量计算表2'!B15,'各类科研工作量统计表1'!$K$33:$K$42)</f>
        <v>0</v>
      </c>
      <c r="I15" s="180">
        <f>SUMIF('各类科研工作量统计表1'!$B$46:$B$49,'科研工作量计算表2'!B15,'各类科研工作量统计表1'!$H$46:$H$49)</f>
        <v>0</v>
      </c>
      <c r="J15" s="180">
        <f>SUMIF('各类科研工作量统计表1'!$B$52:$B$57,'科研工作量计算表2'!B15,'各类科研工作量统计表1'!$H$52:$H$57)</f>
        <v>0</v>
      </c>
      <c r="K15" s="181">
        <f>SUMIF('各类科研工作量统计表1'!$B$52:$B$57,'科研工作量计算表2'!B15,'各类科研工作量统计表1'!$H$52:$I$57)</f>
        <v>0</v>
      </c>
      <c r="L15" s="180">
        <f>SUMIF('各类科研工作量统计表1'!$B$60:$B$63,'科研工作量计算表2'!B15,'各类科研工作量统计表1'!$I$60:$I$63)</f>
        <v>0</v>
      </c>
      <c r="M15" s="180">
        <f>SUMIF('各类科研工作量统计表1'!$B$76:$B$80,B15,'各类科研工作量统计表1'!$H$76:$H$80)</f>
        <v>0</v>
      </c>
      <c r="N15" s="180">
        <f>SUMIF('各类科研工作量统计表1'!$B$85:$B$88,B15,'各类科研工作量统计表1'!$H$85:$H$88)</f>
        <v>0</v>
      </c>
      <c r="O15" s="180">
        <f t="shared" si="0"/>
        <v>100</v>
      </c>
      <c r="P15" s="200">
        <v>0</v>
      </c>
      <c r="Q15" s="5">
        <f t="shared" si="1"/>
        <v>100</v>
      </c>
      <c r="R15" s="4">
        <f t="shared" si="2"/>
        <v>0</v>
      </c>
      <c r="S15" s="4">
        <f t="shared" si="3"/>
        <v>0</v>
      </c>
      <c r="T15" s="200">
        <v>0</v>
      </c>
      <c r="U15" s="4">
        <f t="shared" si="4"/>
        <v>0</v>
      </c>
      <c r="V15" s="205">
        <v>0</v>
      </c>
      <c r="W15" s="205">
        <v>0</v>
      </c>
    </row>
    <row r="16" spans="1:23" ht="21.75" customHeight="1">
      <c r="A16" s="4">
        <v>12</v>
      </c>
      <c r="B16" s="198" t="s">
        <v>256</v>
      </c>
      <c r="C16" s="199" t="s">
        <v>213</v>
      </c>
      <c r="D16" s="179">
        <f>SUMIF('各类科研工作量统计表1'!$B$4:$B$16,B16,'各类科研工作量统计表1'!$I$4:$I$16)</f>
        <v>0</v>
      </c>
      <c r="E16" s="179">
        <f>SUMIF('各类科研工作量统计表1'!$B$4:$B$16,B16,'各类科研工作量统计表1'!$J$4:$J$16)</f>
        <v>0</v>
      </c>
      <c r="F16" s="180">
        <f>SUMIF('各类科研工作量统计表1'!$B$21:$B$29,'科研工作量计算表2'!B16,'各类科研工作量统计表1'!$J$21:$J$29)</f>
        <v>0</v>
      </c>
      <c r="G16" s="181">
        <f>SUMIF('各类科研工作量统计表1'!$B$21:$B$29,'科研工作量计算表2'!B16,'各类科研工作量统计表1'!$K$21:$K$29)</f>
        <v>0</v>
      </c>
      <c r="H16" s="180">
        <f>SUMIF('各类科研工作量统计表1'!$B$33:$B$42,'科研工作量计算表2'!B16,'各类科研工作量统计表1'!$K$33:$K$42)</f>
        <v>40</v>
      </c>
      <c r="I16" s="180">
        <f>SUMIF('各类科研工作量统计表1'!$B$46:$B$49,'科研工作量计算表2'!B16,'各类科研工作量统计表1'!$H$46:$H$49)</f>
        <v>0</v>
      </c>
      <c r="J16" s="180">
        <f>SUMIF('各类科研工作量统计表1'!$B$52:$B$57,'科研工作量计算表2'!B16,'各类科研工作量统计表1'!$H$52:$H$57)</f>
        <v>0</v>
      </c>
      <c r="K16" s="181">
        <f>SUMIF('各类科研工作量统计表1'!$B$52:$B$57,'科研工作量计算表2'!B16,'各类科研工作量统计表1'!$H$52:$I$57)</f>
        <v>0</v>
      </c>
      <c r="L16" s="180">
        <f>SUMIF('各类科研工作量统计表1'!$B$60:$B$63,'科研工作量计算表2'!B16,'各类科研工作量统计表1'!$I$60:$I$63)</f>
        <v>0</v>
      </c>
      <c r="M16" s="180">
        <f>SUMIF('各类科研工作量统计表1'!$B$76:$B$80,B16,'各类科研工作量统计表1'!$H$76:$H$80)</f>
        <v>0</v>
      </c>
      <c r="N16" s="180">
        <f>SUMIF('各类科研工作量统计表1'!$B$85:$B$88,B16,'各类科研工作量统计表1'!$H$85:$H$88)</f>
        <v>0</v>
      </c>
      <c r="O16" s="180">
        <f t="shared" si="0"/>
        <v>40</v>
      </c>
      <c r="P16" s="200">
        <v>0</v>
      </c>
      <c r="Q16" s="5">
        <f t="shared" si="1"/>
        <v>40</v>
      </c>
      <c r="R16" s="4">
        <f t="shared" si="2"/>
        <v>0</v>
      </c>
      <c r="S16" s="4">
        <f t="shared" si="3"/>
        <v>0</v>
      </c>
      <c r="T16" s="200">
        <v>0</v>
      </c>
      <c r="U16" s="4">
        <f t="shared" si="4"/>
        <v>0</v>
      </c>
      <c r="V16" s="205">
        <v>0</v>
      </c>
      <c r="W16" s="205">
        <v>0</v>
      </c>
    </row>
    <row r="17" spans="1:23" ht="21.75" customHeight="1">
      <c r="A17" s="4">
        <v>13</v>
      </c>
      <c r="B17" s="198" t="s">
        <v>248</v>
      </c>
      <c r="C17" s="199" t="s">
        <v>213</v>
      </c>
      <c r="D17" s="179">
        <f>SUMIF('各类科研工作量统计表1'!$B$4:$B$16,B17,'各类科研工作量统计表1'!$I$4:$I$16)</f>
        <v>0</v>
      </c>
      <c r="E17" s="179">
        <f>SUMIF('各类科研工作量统计表1'!$B$4:$B$16,B17,'各类科研工作量统计表1'!$J$4:$J$16)</f>
        <v>0</v>
      </c>
      <c r="F17" s="180">
        <f>SUMIF('各类科研工作量统计表1'!$B$21:$B$29,'科研工作量计算表2'!B17,'各类科研工作量统计表1'!$J$21:$J$29)</f>
        <v>0</v>
      </c>
      <c r="G17" s="181">
        <f>SUMIF('各类科研工作量统计表1'!$B$21:$B$29,'科研工作量计算表2'!B17,'各类科研工作量统计表1'!$K$21:$K$29)</f>
        <v>0</v>
      </c>
      <c r="H17" s="180">
        <f>SUMIF('各类科研工作量统计表1'!$B$33:$B$42,'科研工作量计算表2'!B17,'各类科研工作量统计表1'!$K$33:$K$42)</f>
        <v>0</v>
      </c>
      <c r="I17" s="180">
        <f>SUMIF('各类科研工作量统计表1'!$B$46:$B$49,'科研工作量计算表2'!B17,'各类科研工作量统计表1'!$H$46:$H$49)</f>
        <v>0</v>
      </c>
      <c r="J17" s="180">
        <f>SUMIF('各类科研工作量统计表1'!$B$52:$B$57,'科研工作量计算表2'!B17,'各类科研工作量统计表1'!$H$52:$H$57)</f>
        <v>0</v>
      </c>
      <c r="K17" s="181">
        <f>SUMIF('各类科研工作量统计表1'!$B$52:$B$57,'科研工作量计算表2'!B17,'各类科研工作量统计表1'!$H$52:$I$57)</f>
        <v>0</v>
      </c>
      <c r="L17" s="180">
        <f>SUMIF('各类科研工作量统计表1'!$B$60:$B$63,'科研工作量计算表2'!B17,'各类科研工作量统计表1'!$I$60:$I$63)</f>
        <v>0</v>
      </c>
      <c r="M17" s="180">
        <f>SUMIF('各类科研工作量统计表1'!$B$76:$B$80,B17,'各类科研工作量统计表1'!$H$76:$H$80)</f>
        <v>0</v>
      </c>
      <c r="N17" s="180">
        <f>SUMIF('各类科研工作量统计表1'!$B$85:$B$88,B17,'各类科研工作量统计表1'!$H$85:$H$88)</f>
        <v>0</v>
      </c>
      <c r="O17" s="180">
        <f t="shared" si="0"/>
        <v>0</v>
      </c>
      <c r="P17" s="200">
        <v>0</v>
      </c>
      <c r="Q17" s="5">
        <f t="shared" si="1"/>
        <v>0</v>
      </c>
      <c r="R17" s="4">
        <f t="shared" si="2"/>
        <v>0</v>
      </c>
      <c r="S17" s="4">
        <f t="shared" si="3"/>
        <v>0</v>
      </c>
      <c r="T17" s="200">
        <v>0</v>
      </c>
      <c r="U17" s="4">
        <f t="shared" si="4"/>
        <v>0</v>
      </c>
      <c r="V17" s="205">
        <v>0</v>
      </c>
      <c r="W17" s="205">
        <v>0</v>
      </c>
    </row>
    <row r="18" spans="1:23" ht="21.75" customHeight="1">
      <c r="A18" s="4">
        <v>14</v>
      </c>
      <c r="B18" s="198" t="s">
        <v>249</v>
      </c>
      <c r="C18" s="199" t="s">
        <v>213</v>
      </c>
      <c r="D18" s="179">
        <f>SUMIF('各类科研工作量统计表1'!$B$4:$B$16,B18,'各类科研工作量统计表1'!$I$4:$I$16)</f>
        <v>0</v>
      </c>
      <c r="E18" s="179">
        <f>SUMIF('各类科研工作量统计表1'!$B$4:$B$16,B18,'各类科研工作量统计表1'!$J$4:$J$16)</f>
        <v>0</v>
      </c>
      <c r="F18" s="180">
        <f>SUMIF('各类科研工作量统计表1'!$B$21:$B$29,'科研工作量计算表2'!B18,'各类科研工作量统计表1'!$J$21:$J$29)</f>
        <v>0</v>
      </c>
      <c r="G18" s="181">
        <f>SUMIF('各类科研工作量统计表1'!$B$21:$B$29,'科研工作量计算表2'!B18,'各类科研工作量统计表1'!$K$21:$K$29)</f>
        <v>0</v>
      </c>
      <c r="H18" s="180">
        <f>SUMIF('各类科研工作量统计表1'!$B$33:$B$42,'科研工作量计算表2'!B18,'各类科研工作量统计表1'!$K$33:$K$42)</f>
        <v>0</v>
      </c>
      <c r="I18" s="180">
        <f>SUMIF('各类科研工作量统计表1'!$B$46:$B$49,'科研工作量计算表2'!B18,'各类科研工作量统计表1'!$H$46:$H$49)</f>
        <v>0</v>
      </c>
      <c r="J18" s="180">
        <f>SUMIF('各类科研工作量统计表1'!$B$52:$B$57,'科研工作量计算表2'!B18,'各类科研工作量统计表1'!$H$52:$H$57)</f>
        <v>0</v>
      </c>
      <c r="K18" s="181">
        <f>SUMIF('各类科研工作量统计表1'!$B$52:$B$57,'科研工作量计算表2'!B18,'各类科研工作量统计表1'!$H$52:$I$57)</f>
        <v>0</v>
      </c>
      <c r="L18" s="180">
        <f>SUMIF('各类科研工作量统计表1'!$B$60:$B$63,'科研工作量计算表2'!B18,'各类科研工作量统计表1'!$I$60:$I$63)</f>
        <v>0</v>
      </c>
      <c r="M18" s="180">
        <f>SUMIF('各类科研工作量统计表1'!$B$76:$B$80,B18,'各类科研工作量统计表1'!$H$76:$H$80)</f>
        <v>0</v>
      </c>
      <c r="N18" s="180">
        <f>SUMIF('各类科研工作量统计表1'!$B$85:$B$88,B18,'各类科研工作量统计表1'!$H$85:$H$88)</f>
        <v>0</v>
      </c>
      <c r="O18" s="180">
        <f t="shared" si="0"/>
        <v>0</v>
      </c>
      <c r="P18" s="200">
        <v>0</v>
      </c>
      <c r="Q18" s="5">
        <f t="shared" si="1"/>
        <v>0</v>
      </c>
      <c r="R18" s="4">
        <f t="shared" si="2"/>
        <v>0</v>
      </c>
      <c r="S18" s="4">
        <f t="shared" si="3"/>
        <v>0</v>
      </c>
      <c r="T18" s="200">
        <v>0</v>
      </c>
      <c r="U18" s="4">
        <f t="shared" si="4"/>
        <v>0</v>
      </c>
      <c r="V18" s="205">
        <v>0</v>
      </c>
      <c r="W18" s="205">
        <v>0</v>
      </c>
    </row>
    <row r="19" spans="1:23" ht="21.75" customHeight="1">
      <c r="A19" s="4">
        <v>15</v>
      </c>
      <c r="B19" s="198" t="s">
        <v>250</v>
      </c>
      <c r="C19" s="199" t="s">
        <v>213</v>
      </c>
      <c r="D19" s="179">
        <f>SUMIF('各类科研工作量统计表1'!$B$4:$B$16,B19,'各类科研工作量统计表1'!$I$4:$I$16)</f>
        <v>0</v>
      </c>
      <c r="E19" s="179">
        <f>SUMIF('各类科研工作量统计表1'!$B$4:$B$16,B19,'各类科研工作量统计表1'!$J$4:$J$16)</f>
        <v>0</v>
      </c>
      <c r="F19" s="180">
        <f>SUMIF('各类科研工作量统计表1'!$B$21:$B$29,'科研工作量计算表2'!B19,'各类科研工作量统计表1'!$J$21:$J$29)</f>
        <v>0</v>
      </c>
      <c r="G19" s="181">
        <f>SUMIF('各类科研工作量统计表1'!$B$21:$B$29,'科研工作量计算表2'!B19,'各类科研工作量统计表1'!$K$21:$K$29)</f>
        <v>0</v>
      </c>
      <c r="H19" s="180">
        <f>SUMIF('各类科研工作量统计表1'!$B$33:$B$42,'科研工作量计算表2'!B19,'各类科研工作量统计表1'!$K$33:$K$42)</f>
        <v>0</v>
      </c>
      <c r="I19" s="180">
        <f>SUMIF('各类科研工作量统计表1'!$B$46:$B$49,'科研工作量计算表2'!B19,'各类科研工作量统计表1'!$H$46:$H$49)</f>
        <v>0</v>
      </c>
      <c r="J19" s="180">
        <f>SUMIF('各类科研工作量统计表1'!$B$52:$B$57,'科研工作量计算表2'!B19,'各类科研工作量统计表1'!$H$52:$H$57)</f>
        <v>0</v>
      </c>
      <c r="K19" s="181">
        <f>SUMIF('各类科研工作量统计表1'!$B$52:$B$57,'科研工作量计算表2'!B19,'各类科研工作量统计表1'!$H$52:$I$57)</f>
        <v>0</v>
      </c>
      <c r="L19" s="180">
        <f>SUMIF('各类科研工作量统计表1'!$B$60:$B$63,'科研工作量计算表2'!B19,'各类科研工作量统计表1'!$I$60:$I$63)</f>
        <v>0</v>
      </c>
      <c r="M19" s="180">
        <f>SUMIF('各类科研工作量统计表1'!$B$76:$B$80,B19,'各类科研工作量统计表1'!$H$76:$H$80)</f>
        <v>0</v>
      </c>
      <c r="N19" s="180">
        <f>SUMIF('各类科研工作量统计表1'!$B$85:$B$88,B19,'各类科研工作量统计表1'!$H$85:$H$88)</f>
        <v>0</v>
      </c>
      <c r="O19" s="180">
        <f t="shared" si="0"/>
        <v>0</v>
      </c>
      <c r="P19" s="200">
        <v>0</v>
      </c>
      <c r="Q19" s="5">
        <f t="shared" si="1"/>
        <v>0</v>
      </c>
      <c r="R19" s="4">
        <f t="shared" si="2"/>
        <v>0</v>
      </c>
      <c r="S19" s="4">
        <f t="shared" si="3"/>
        <v>0</v>
      </c>
      <c r="T19" s="200">
        <v>0</v>
      </c>
      <c r="U19" s="4">
        <f t="shared" si="4"/>
        <v>0</v>
      </c>
      <c r="V19" s="205">
        <v>0</v>
      </c>
      <c r="W19" s="205">
        <v>0</v>
      </c>
    </row>
    <row r="20" spans="1:23" ht="21.75" customHeight="1">
      <c r="A20" s="4">
        <v>16</v>
      </c>
      <c r="B20" s="198" t="s">
        <v>215</v>
      </c>
      <c r="C20" s="199" t="s">
        <v>211</v>
      </c>
      <c r="D20" s="179">
        <f>SUMIF('各类科研工作量统计表1'!$B$4:$B$16,B20,'各类科研工作量统计表1'!$I$4:$I$16)</f>
        <v>100</v>
      </c>
      <c r="E20" s="179">
        <f>SUMIF('各类科研工作量统计表1'!$B$4:$B$16,B20,'各类科研工作量统计表1'!$J$4:$J$16)</f>
        <v>0</v>
      </c>
      <c r="F20" s="180">
        <f>SUMIF('各类科研工作量统计表1'!$B$21:$B$29,'科研工作量计算表2'!B20,'各类科研工作量统计表1'!$J$21:$J$29)</f>
        <v>0</v>
      </c>
      <c r="G20" s="181">
        <f>SUMIF('各类科研工作量统计表1'!$B$21:$B$29,'科研工作量计算表2'!B20,'各类科研工作量统计表1'!$K$21:$K$29)</f>
        <v>0</v>
      </c>
      <c r="H20" s="180">
        <f>SUMIF('各类科研工作量统计表1'!$B$33:$B$42,'科研工作量计算表2'!B20,'各类科研工作量统计表1'!$K$33:$K$42)</f>
        <v>30</v>
      </c>
      <c r="I20" s="180">
        <f>SUMIF('各类科研工作量统计表1'!$B$46:$B$49,'科研工作量计算表2'!B20,'各类科研工作量统计表1'!$H$46:$H$49)</f>
        <v>0</v>
      </c>
      <c r="J20" s="180">
        <f>SUMIF('各类科研工作量统计表1'!$B$52:$B$57,'科研工作量计算表2'!B20,'各类科研工作量统计表1'!$H$52:$H$57)</f>
        <v>0</v>
      </c>
      <c r="K20" s="181">
        <f>SUMIF('各类科研工作量统计表1'!$B$52:$B$57,'科研工作量计算表2'!B20,'各类科研工作量统计表1'!$H$52:$I$57)</f>
        <v>0</v>
      </c>
      <c r="L20" s="180">
        <f>SUMIF('各类科研工作量统计表1'!$B$60:$B$63,'科研工作量计算表2'!B20,'各类科研工作量统计表1'!$I$60:$I$63)</f>
        <v>0</v>
      </c>
      <c r="M20" s="180">
        <f>SUMIF('各类科研工作量统计表1'!$B$76:$B$80,B20,'各类科研工作量统计表1'!$H$76:$H$80)</f>
        <v>0</v>
      </c>
      <c r="N20" s="180">
        <f>SUMIF('各类科研工作量统计表1'!$B$85:$B$88,B20,'各类科研工作量统计表1'!$H$85:$H$88)</f>
        <v>0</v>
      </c>
      <c r="O20" s="180">
        <f t="shared" si="0"/>
        <v>130</v>
      </c>
      <c r="P20" s="200">
        <v>0</v>
      </c>
      <c r="Q20" s="5">
        <f t="shared" si="1"/>
        <v>130</v>
      </c>
      <c r="R20" s="4">
        <f t="shared" si="2"/>
        <v>0</v>
      </c>
      <c r="S20" s="4">
        <f t="shared" si="3"/>
        <v>0</v>
      </c>
      <c r="T20" s="200">
        <v>14</v>
      </c>
      <c r="U20" s="4">
        <f t="shared" si="4"/>
        <v>0</v>
      </c>
      <c r="V20" s="205">
        <v>0</v>
      </c>
      <c r="W20" s="205">
        <v>0</v>
      </c>
    </row>
    <row r="21" spans="1:23" ht="21.75" customHeight="1">
      <c r="A21" s="4">
        <v>17</v>
      </c>
      <c r="B21" s="198" t="s">
        <v>257</v>
      </c>
      <c r="C21" s="199" t="s">
        <v>212</v>
      </c>
      <c r="D21" s="179">
        <f>SUMIF('各类科研工作量统计表1'!$B$4:$B$16,B21,'各类科研工作量统计表1'!$I$4:$I$16)</f>
        <v>0</v>
      </c>
      <c r="E21" s="179">
        <f>SUMIF('各类科研工作量统计表1'!$B$4:$B$16,B21,'各类科研工作量统计表1'!$J$4:$J$16)</f>
        <v>0</v>
      </c>
      <c r="F21" s="180">
        <f>SUMIF('各类科研工作量统计表1'!$B$21:$B$29,'科研工作量计算表2'!B21,'各类科研工作量统计表1'!$J$21:$J$29)</f>
        <v>0</v>
      </c>
      <c r="G21" s="181">
        <f>SUMIF('各类科研工作量统计表1'!$B$21:$B$29,'科研工作量计算表2'!B21,'各类科研工作量统计表1'!$K$21:$K$29)</f>
        <v>0</v>
      </c>
      <c r="H21" s="180">
        <f>SUMIF('各类科研工作量统计表1'!$B$33:$B$42,'科研工作量计算表2'!B21,'各类科研工作量统计表1'!$K$33:$K$42)</f>
        <v>0</v>
      </c>
      <c r="I21" s="180">
        <f>SUMIF('各类科研工作量统计表1'!$B$46:$B$49,'科研工作量计算表2'!B21,'各类科研工作量统计表1'!$H$46:$H$49)</f>
        <v>0</v>
      </c>
      <c r="J21" s="180">
        <f>SUMIF('各类科研工作量统计表1'!$B$52:$B$57,'科研工作量计算表2'!B21,'各类科研工作量统计表1'!$H$52:$H$57)</f>
        <v>0</v>
      </c>
      <c r="K21" s="181">
        <f>SUMIF('各类科研工作量统计表1'!$B$52:$B$57,'科研工作量计算表2'!B21,'各类科研工作量统计表1'!$H$52:$I$57)</f>
        <v>0</v>
      </c>
      <c r="L21" s="180">
        <f>SUMIF('各类科研工作量统计表1'!$B$60:$B$63,'科研工作量计算表2'!B21,'各类科研工作量统计表1'!$I$60:$I$63)</f>
        <v>0</v>
      </c>
      <c r="M21" s="180">
        <f>SUMIF('各类科研工作量统计表1'!$B$76:$B$80,B21,'各类科研工作量统计表1'!$H$76:$H$80)</f>
        <v>0</v>
      </c>
      <c r="N21" s="180">
        <f>SUMIF('各类科研工作量统计表1'!$B$85:$B$88,B21,'各类科研工作量统计表1'!$H$85:$H$88)</f>
        <v>0</v>
      </c>
      <c r="O21" s="180">
        <f>D21+F21+M21+L21+J21+I21+H21+N21</f>
        <v>0</v>
      </c>
      <c r="P21" s="200">
        <v>0</v>
      </c>
      <c r="Q21" s="5">
        <f>O21-R21</f>
        <v>0</v>
      </c>
      <c r="R21" s="4">
        <f>E21+G21+I21+K21+L21</f>
        <v>0</v>
      </c>
      <c r="S21" s="4">
        <f>IF(O21&lt;P21,P21-O21,0)</f>
        <v>0</v>
      </c>
      <c r="T21" s="200">
        <v>34</v>
      </c>
      <c r="U21" s="4">
        <f t="shared" si="4"/>
        <v>0</v>
      </c>
      <c r="V21" s="205">
        <v>0</v>
      </c>
      <c r="W21" s="205">
        <v>0</v>
      </c>
    </row>
    <row r="22" spans="1:23" ht="21.75" customHeight="1">
      <c r="A22" s="4">
        <v>18</v>
      </c>
      <c r="B22" s="5"/>
      <c r="C22" s="5"/>
      <c r="D22" s="6"/>
      <c r="E22" s="6"/>
      <c r="F22" s="4"/>
      <c r="G22" s="106"/>
      <c r="H22" s="7"/>
      <c r="I22" s="7"/>
      <c r="J22" s="7"/>
      <c r="K22" s="109"/>
      <c r="L22" s="4"/>
      <c r="M22" s="4"/>
      <c r="N22" s="4"/>
      <c r="O22" s="4"/>
      <c r="P22" s="11"/>
      <c r="Q22" s="5"/>
      <c r="R22" s="4"/>
      <c r="S22" s="4"/>
      <c r="T22" s="4"/>
      <c r="U22" s="4">
        <v>0</v>
      </c>
      <c r="V22" s="205">
        <v>0</v>
      </c>
      <c r="W22" s="205">
        <v>0</v>
      </c>
    </row>
    <row r="23" spans="1:23" ht="22.5" customHeight="1">
      <c r="A23" s="4" t="s">
        <v>12</v>
      </c>
      <c r="B23" s="8"/>
      <c r="C23" s="8"/>
      <c r="D23" s="6">
        <f aca="true" t="shared" si="5" ref="D23:S23">SUM(D5:D22)</f>
        <v>2100</v>
      </c>
      <c r="E23" s="6">
        <f t="shared" si="5"/>
        <v>1000</v>
      </c>
      <c r="F23" s="6">
        <f t="shared" si="5"/>
        <v>288</v>
      </c>
      <c r="G23" s="107"/>
      <c r="H23" s="6">
        <f t="shared" si="5"/>
        <v>260</v>
      </c>
      <c r="I23" s="6">
        <f t="shared" si="5"/>
        <v>405</v>
      </c>
      <c r="J23" s="6">
        <f t="shared" si="5"/>
        <v>0</v>
      </c>
      <c r="K23" s="107"/>
      <c r="L23" s="6">
        <f t="shared" si="5"/>
        <v>0</v>
      </c>
      <c r="M23" s="6">
        <f t="shared" si="5"/>
        <v>900</v>
      </c>
      <c r="N23" s="6">
        <f t="shared" si="5"/>
        <v>20</v>
      </c>
      <c r="O23" s="208">
        <f t="shared" si="5"/>
        <v>3973</v>
      </c>
      <c r="P23" s="6">
        <f t="shared" si="5"/>
        <v>350</v>
      </c>
      <c r="Q23" s="6">
        <f t="shared" si="5"/>
        <v>2368</v>
      </c>
      <c r="R23" s="6">
        <f t="shared" si="5"/>
        <v>1605</v>
      </c>
      <c r="S23" s="6">
        <f t="shared" si="5"/>
        <v>0</v>
      </c>
      <c r="T23" s="6"/>
      <c r="U23" s="207">
        <f>SUM(U5:U22)</f>
        <v>1605</v>
      </c>
      <c r="V23" s="208">
        <f>SUM(V5:V22)</f>
        <v>605</v>
      </c>
      <c r="W23" s="209">
        <f>SUM(W5:W22)</f>
        <v>1000</v>
      </c>
    </row>
    <row r="24" ht="18.75">
      <c r="A24" s="9" t="s">
        <v>82</v>
      </c>
    </row>
  </sheetData>
  <sheetProtection/>
  <mergeCells count="15">
    <mergeCell ref="T3:T4"/>
    <mergeCell ref="U3:U4"/>
    <mergeCell ref="S3:S4"/>
    <mergeCell ref="V3:V4"/>
    <mergeCell ref="W3:W4"/>
    <mergeCell ref="A1:S1"/>
    <mergeCell ref="A2:S2"/>
    <mergeCell ref="A3:A4"/>
    <mergeCell ref="B3:B4"/>
    <mergeCell ref="C3:C4"/>
    <mergeCell ref="O3:O4"/>
    <mergeCell ref="D3:N3"/>
    <mergeCell ref="P3:P4"/>
    <mergeCell ref="Q3:Q4"/>
    <mergeCell ref="R3:R4"/>
  </mergeCells>
  <printOptions/>
  <pageMargins left="0.75" right="0.63" top="1" bottom="1" header="0.5" footer="0.5"/>
  <pageSetup fitToHeight="1" fitToWidth="1" horizontalDpi="600" verticalDpi="600" orientation="portrait"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qiu</dc:creator>
  <cp:keywords/>
  <dc:description/>
  <cp:lastModifiedBy>xbany</cp:lastModifiedBy>
  <cp:lastPrinted>2020-12-03T07:14:18Z</cp:lastPrinted>
  <dcterms:created xsi:type="dcterms:W3CDTF">1996-12-17T01:32:42Z</dcterms:created>
  <dcterms:modified xsi:type="dcterms:W3CDTF">2020-12-05T01:25:29Z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